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CE7D7539-5019-4FAD-BB1F-88605935BB06}" xr6:coauthVersionLast="45" xr6:coauthVersionMax="45" xr10:uidLastSave="{00000000-0000-0000-0000-000000000000}"/>
  <bookViews>
    <workbookView xWindow="780" yWindow="705" windowWidth="14550" windowHeight="15495" firstSheet="3" activeTab="7" xr2:uid="{00000000-000D-0000-FFFF-FFFF00000000}"/>
  </bookViews>
  <sheets>
    <sheet name="Example 3 mean" sheetId="10" r:id="rId1"/>
    <sheet name="Example 4 mean, sd" sheetId="89" r:id="rId2"/>
    <sheet name="Example 5 mode Fig 5" sheetId="41" r:id="rId3"/>
    <sheet name="Example 5 mode" sheetId="148" r:id="rId4"/>
    <sheet name="Example 6 median" sheetId="147" r:id="rId5"/>
    <sheet name="Example 6 Fig 8" sheetId="38" r:id="rId6"/>
    <sheet name="Example 7" sheetId="149" r:id="rId7"/>
    <sheet name="Example 8" sheetId="11" r:id="rId8"/>
    <sheet name="X1" sheetId="74" r:id="rId9"/>
    <sheet name="X2" sheetId="75" r:id="rId10"/>
    <sheet name="X3" sheetId="76" r:id="rId11"/>
    <sheet name="X4" sheetId="77" r:id="rId12"/>
    <sheet name="X5" sheetId="106" r:id="rId13"/>
    <sheet name="X6" sheetId="78" r:id="rId14"/>
    <sheet name="X7" sheetId="79" r:id="rId15"/>
    <sheet name="X8" sheetId="80" r:id="rId16"/>
    <sheet name="X9" sheetId="104" r:id="rId17"/>
    <sheet name="X10" sheetId="10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49" l="1"/>
  <c r="J8" i="149"/>
  <c r="J7" i="149"/>
  <c r="D8" i="149"/>
  <c r="F8" i="149" s="1"/>
  <c r="D7" i="149"/>
  <c r="F7" i="149" s="1"/>
  <c r="D6" i="149"/>
  <c r="F6" i="149" s="1"/>
  <c r="D5" i="149"/>
  <c r="F5" i="149" s="1"/>
  <c r="J4" i="149"/>
  <c r="J5" i="149" s="1"/>
  <c r="G4" i="149"/>
  <c r="G5" i="149" s="1"/>
  <c r="D4" i="149"/>
  <c r="F4" i="149" s="1"/>
  <c r="J9" i="149" l="1"/>
  <c r="J11" i="149"/>
  <c r="G6" i="149"/>
  <c r="G7" i="149" s="1"/>
  <c r="G8" i="149" s="1"/>
  <c r="D4" i="148"/>
  <c r="D5" i="148"/>
  <c r="D6" i="148"/>
  <c r="D7" i="148"/>
  <c r="D8" i="148"/>
  <c r="J4" i="148"/>
  <c r="J7" i="148"/>
  <c r="J8" i="148"/>
  <c r="J9" i="148"/>
  <c r="J10" i="148"/>
  <c r="J10" i="147"/>
  <c r="J8" i="147"/>
  <c r="J7" i="147"/>
  <c r="J4" i="147"/>
  <c r="J5" i="147" s="1"/>
  <c r="D8" i="147"/>
  <c r="F8" i="147" s="1"/>
  <c r="D7" i="147"/>
  <c r="F7" i="147" s="1"/>
  <c r="D6" i="147"/>
  <c r="F6" i="147" s="1"/>
  <c r="D5" i="147"/>
  <c r="F5" i="147" s="1"/>
  <c r="G4" i="147"/>
  <c r="G5" i="147" s="1"/>
  <c r="D4" i="147"/>
  <c r="J4" i="10"/>
  <c r="D8" i="10"/>
  <c r="F8" i="10" s="1"/>
  <c r="D7" i="10"/>
  <c r="F7" i="10" s="1"/>
  <c r="D6" i="10"/>
  <c r="F6" i="10" s="1"/>
  <c r="D5" i="10"/>
  <c r="F5" i="10" s="1"/>
  <c r="D4" i="10"/>
  <c r="J11" i="148" l="1"/>
  <c r="J7" i="10"/>
  <c r="J9" i="147"/>
  <c r="J11" i="147" s="1"/>
  <c r="G6" i="147"/>
  <c r="G7" i="147" s="1"/>
  <c r="G8" i="147" s="1"/>
  <c r="F4" i="147"/>
  <c r="F4" i="10"/>
  <c r="J5" i="10" s="1"/>
  <c r="J6" i="10" s="1"/>
  <c r="B13" i="38" l="1"/>
  <c r="B16" i="38"/>
  <c r="B15" i="38"/>
  <c r="D6" i="38"/>
  <c r="D7" i="38" s="1"/>
  <c r="D8" i="38" s="1"/>
  <c r="D9" i="38" s="1"/>
  <c r="C11" i="38"/>
  <c r="T9" i="41"/>
  <c r="B19" i="38" l="1"/>
  <c r="C17" i="106" l="1"/>
  <c r="C16" i="106"/>
  <c r="D9" i="105"/>
  <c r="E5" i="105"/>
  <c r="E6" i="105"/>
  <c r="E7" i="105"/>
  <c r="E8" i="105"/>
  <c r="E4" i="105"/>
  <c r="E6" i="104"/>
  <c r="D6" i="104"/>
  <c r="E5" i="104"/>
  <c r="E4" i="104"/>
  <c r="E9" i="105" l="1"/>
  <c r="D12" i="105" s="1"/>
  <c r="D9" i="104"/>
  <c r="J3" i="89" l="1"/>
  <c r="D8" i="89"/>
  <c r="G8" i="89" s="1"/>
  <c r="D7" i="89"/>
  <c r="G7" i="89" s="1"/>
  <c r="D6" i="89"/>
  <c r="G6" i="89" s="1"/>
  <c r="D5" i="89"/>
  <c r="F5" i="89" s="1"/>
  <c r="D4" i="89"/>
  <c r="J8" i="89" l="1"/>
  <c r="G5" i="89"/>
  <c r="F8" i="89"/>
  <c r="F4" i="89"/>
  <c r="G4" i="89"/>
  <c r="J5" i="89"/>
  <c r="F7" i="89"/>
  <c r="F6" i="89"/>
  <c r="J4" i="89" l="1"/>
  <c r="J7" i="89" s="1"/>
  <c r="J9" i="89" s="1"/>
  <c r="J10" i="89" s="1"/>
  <c r="E4" i="80"/>
  <c r="H4" i="80" s="1"/>
  <c r="I4" i="80" s="1"/>
  <c r="E5" i="80"/>
  <c r="J5" i="80" s="1"/>
  <c r="K5" i="80" s="1"/>
  <c r="E6" i="80"/>
  <c r="H6" i="80" s="1"/>
  <c r="I6" i="80" s="1"/>
  <c r="J6" i="80"/>
  <c r="K6" i="80" s="1"/>
  <c r="E7" i="80"/>
  <c r="H7" i="80" s="1"/>
  <c r="I7" i="80" s="1"/>
  <c r="E8" i="80"/>
  <c r="H8" i="80" s="1"/>
  <c r="I8" i="80" s="1"/>
  <c r="E9" i="80"/>
  <c r="J9" i="80" s="1"/>
  <c r="K9" i="80" s="1"/>
  <c r="E10" i="80"/>
  <c r="H10" i="80" s="1"/>
  <c r="I10" i="80" s="1"/>
  <c r="E11" i="80"/>
  <c r="H11" i="80" s="1"/>
  <c r="I11" i="80" s="1"/>
  <c r="C14" i="80"/>
  <c r="C21" i="80"/>
  <c r="F4" i="79"/>
  <c r="H4" i="79" s="1"/>
  <c r="J4" i="79" s="1"/>
  <c r="F5" i="79"/>
  <c r="H5" i="79" s="1"/>
  <c r="F6" i="79"/>
  <c r="H6" i="79"/>
  <c r="J6" i="79" s="1"/>
  <c r="F7" i="79"/>
  <c r="H7" i="79" s="1"/>
  <c r="J7" i="79" s="1"/>
  <c r="F8" i="79"/>
  <c r="H8" i="79" s="1"/>
  <c r="J8" i="79" s="1"/>
  <c r="F9" i="79"/>
  <c r="H9" i="79" s="1"/>
  <c r="J9" i="79" s="1"/>
  <c r="F10" i="79"/>
  <c r="H10" i="79" s="1"/>
  <c r="J10" i="79" s="1"/>
  <c r="C12" i="79"/>
  <c r="C14" i="79"/>
  <c r="D4" i="78"/>
  <c r="F4" i="78" s="1"/>
  <c r="D5" i="78"/>
  <c r="F5" i="78" s="1"/>
  <c r="D6" i="78"/>
  <c r="F6" i="78" s="1"/>
  <c r="D7" i="78"/>
  <c r="F7" i="78" s="1"/>
  <c r="D8" i="78"/>
  <c r="F8" i="78" s="1"/>
  <c r="D9" i="78"/>
  <c r="F9" i="78" s="1"/>
  <c r="C11" i="78"/>
  <c r="F6" i="77"/>
  <c r="H6" i="77" s="1"/>
  <c r="F7" i="77"/>
  <c r="H7" i="77" s="1"/>
  <c r="F8" i="77"/>
  <c r="H8" i="77" s="1"/>
  <c r="F9" i="77"/>
  <c r="H9" i="77" s="1"/>
  <c r="F10" i="77"/>
  <c r="H10" i="77" s="1"/>
  <c r="F11" i="77"/>
  <c r="H11" i="77" s="1"/>
  <c r="F12" i="77"/>
  <c r="H12" i="77" s="1"/>
  <c r="F13" i="77"/>
  <c r="H13" i="77" s="1"/>
  <c r="F14" i="77"/>
  <c r="H14" i="77" s="1"/>
  <c r="F15" i="77"/>
  <c r="H15" i="77" s="1"/>
  <c r="C17" i="77"/>
  <c r="C24" i="77"/>
  <c r="C25" i="77" s="1"/>
  <c r="C26" i="77" s="1"/>
  <c r="C27" i="77" s="1"/>
  <c r="C28" i="77" s="1"/>
  <c r="C29" i="77" s="1"/>
  <c r="C30" i="77" s="1"/>
  <c r="C31" i="77" s="1"/>
  <c r="C32" i="77" s="1"/>
  <c r="C33" i="77" s="1"/>
  <c r="H24" i="77" s="1"/>
  <c r="D4" i="76"/>
  <c r="G4" i="76" s="1"/>
  <c r="D5" i="76"/>
  <c r="G5" i="76" s="1"/>
  <c r="D6" i="76"/>
  <c r="G6" i="76" s="1"/>
  <c r="D7" i="76"/>
  <c r="G7" i="76" s="1"/>
  <c r="D8" i="76"/>
  <c r="G8" i="76" s="1"/>
  <c r="D9" i="76"/>
  <c r="G9" i="76" s="1"/>
  <c r="G11" i="76"/>
  <c r="D20" i="76"/>
  <c r="D21" i="76" s="1"/>
  <c r="D22" i="76" s="1"/>
  <c r="D23" i="76" s="1"/>
  <c r="D55" i="76"/>
  <c r="D57" i="76"/>
  <c r="D58" i="76"/>
  <c r="D61" i="76"/>
  <c r="E4" i="75"/>
  <c r="E5" i="75"/>
  <c r="E6" i="75"/>
  <c r="E7" i="75"/>
  <c r="E8" i="75"/>
  <c r="E9" i="75"/>
  <c r="E10" i="75"/>
  <c r="E13" i="75"/>
  <c r="K10" i="74"/>
  <c r="K11" i="74"/>
  <c r="E24" i="74"/>
  <c r="E25" i="74"/>
  <c r="E26" i="74"/>
  <c r="E27" i="74"/>
  <c r="E28" i="74"/>
  <c r="E29" i="74"/>
  <c r="E30" i="74"/>
  <c r="J4" i="80" l="1"/>
  <c r="K4" i="80" s="1"/>
  <c r="J8" i="80"/>
  <c r="K8" i="80" s="1"/>
  <c r="C13" i="78"/>
  <c r="J10" i="80"/>
  <c r="K10" i="80" s="1"/>
  <c r="E14" i="75"/>
  <c r="E16" i="75" s="1"/>
  <c r="C18" i="77"/>
  <c r="C19" i="77" s="1"/>
  <c r="H29" i="77"/>
  <c r="H32" i="77"/>
  <c r="H35" i="77"/>
  <c r="D60" i="76"/>
  <c r="D24" i="76"/>
  <c r="D25" i="76" s="1"/>
  <c r="D59" i="76" s="1"/>
  <c r="G12" i="76"/>
  <c r="G13" i="76" s="1"/>
  <c r="C15" i="79"/>
  <c r="C18" i="79" s="1"/>
  <c r="J5" i="79"/>
  <c r="C16" i="79" s="1"/>
  <c r="C12" i="78"/>
  <c r="C15" i="78" s="1"/>
  <c r="C16" i="78" s="1"/>
  <c r="J11" i="80"/>
  <c r="K11" i="80" s="1"/>
  <c r="H9" i="80"/>
  <c r="I9" i="80" s="1"/>
  <c r="J7" i="80"/>
  <c r="K7" i="80" s="1"/>
  <c r="H5" i="80"/>
  <c r="C19" i="79" l="1"/>
  <c r="C23" i="80"/>
  <c r="D63" i="76"/>
  <c r="C22" i="80"/>
  <c r="C24" i="80" s="1"/>
  <c r="C15" i="80"/>
  <c r="C17" i="80" s="1"/>
  <c r="I5" i="80"/>
  <c r="C16" i="80" s="1"/>
  <c r="C18" i="80" l="1"/>
  <c r="C25" i="80"/>
  <c r="E11" i="11" l="1"/>
  <c r="E6" i="11"/>
  <c r="E7" i="11"/>
  <c r="E8" i="11"/>
  <c r="C9" i="11"/>
  <c r="E9" i="11" l="1"/>
</calcChain>
</file>

<file path=xl/sharedStrings.xml><?xml version="1.0" encoding="utf-8"?>
<sst xmlns="http://schemas.openxmlformats.org/spreadsheetml/2006/main" count="445" uniqueCount="302">
  <si>
    <t>Cumulative Frequency Curve or Ogive</t>
  </si>
  <si>
    <t>Frequency</t>
  </si>
  <si>
    <t>mean =</t>
  </si>
  <si>
    <t>mode =</t>
  </si>
  <si>
    <t>Mean =</t>
  </si>
  <si>
    <t>Median =</t>
  </si>
  <si>
    <t>Mode =</t>
  </si>
  <si>
    <t>Mileage</t>
  </si>
  <si>
    <t>LCB</t>
  </si>
  <si>
    <t>UCB</t>
  </si>
  <si>
    <t>x</t>
  </si>
  <si>
    <t>fx</t>
  </si>
  <si>
    <t>400-419</t>
  </si>
  <si>
    <t>420-439</t>
  </si>
  <si>
    <t>440-459</t>
  </si>
  <si>
    <t>460-479</t>
  </si>
  <si>
    <t>480-499</t>
  </si>
  <si>
    <t>Mean</t>
  </si>
  <si>
    <t>Mode</t>
  </si>
  <si>
    <t>Modal Class 440-459</t>
  </si>
  <si>
    <t>L =</t>
  </si>
  <si>
    <t>Median</t>
  </si>
  <si>
    <t>N =</t>
  </si>
  <si>
    <t>Median class is 440-459</t>
  </si>
  <si>
    <t>C =</t>
  </si>
  <si>
    <t>F =</t>
  </si>
  <si>
    <t>f =</t>
  </si>
  <si>
    <t>Weights, w</t>
  </si>
  <si>
    <t>Mark (%), X</t>
  </si>
  <si>
    <t>wX</t>
  </si>
  <si>
    <t>mcq</t>
  </si>
  <si>
    <t>ica</t>
  </si>
  <si>
    <t>ea</t>
  </si>
  <si>
    <t>variance =</t>
  </si>
  <si>
    <t>standard deviation =</t>
  </si>
  <si>
    <t>Q1</t>
  </si>
  <si>
    <t>Q3</t>
  </si>
  <si>
    <t>Frequency, f</t>
  </si>
  <si>
    <t>Range =</t>
  </si>
  <si>
    <t>=E7</t>
  </si>
  <si>
    <t>=E6</t>
  </si>
  <si>
    <t>=C6*D6</t>
  </si>
  <si>
    <t>=C7*D7</t>
  </si>
  <si>
    <t>=C8*D8</t>
  </si>
  <si>
    <t>=SUM(E6:E8)</t>
  </si>
  <si>
    <t>Weighted average=</t>
  </si>
  <si>
    <t>=SUMPRODUCT(C6:C8,D6:D8)</t>
  </si>
  <si>
    <t>X</t>
  </si>
  <si>
    <t>CF</t>
  </si>
  <si>
    <t>=SUM(F4:F9)</t>
  </si>
  <si>
    <t>=SUM(G4:G9)</t>
  </si>
  <si>
    <t>=C18/C17</t>
  </si>
  <si>
    <t>=B6</t>
  </si>
  <si>
    <t>=C6-B6</t>
  </si>
  <si>
    <t>=G5</t>
  </si>
  <si>
    <t>=E5</t>
  </si>
  <si>
    <t>Class width c =</t>
  </si>
  <si>
    <t>Position median =</t>
  </si>
  <si>
    <t>Cumulative frequency</t>
  </si>
  <si>
    <t>Mid-point, x</t>
  </si>
  <si>
    <t>Totals=</t>
  </si>
  <si>
    <t>In histogram:</t>
  </si>
  <si>
    <t>bar width =</t>
  </si>
  <si>
    <t>vertical line cut on x-axis =</t>
  </si>
  <si>
    <t>mms</t>
  </si>
  <si>
    <t>lcb =</t>
  </si>
  <si>
    <t>ucb =</t>
  </si>
  <si>
    <t>Mode = 448 approx</t>
  </si>
  <si>
    <t>fx^2</t>
  </si>
  <si>
    <t>n=</t>
  </si>
  <si>
    <t>Histogram - calculation of mode</t>
  </si>
  <si>
    <t>Σ f =</t>
  </si>
  <si>
    <t>Σ fx =</t>
  </si>
  <si>
    <t>Σ fx^2 =</t>
  </si>
  <si>
    <t>f</t>
  </si>
  <si>
    <t>39 - 43</t>
  </si>
  <si>
    <t>34 - 38</t>
  </si>
  <si>
    <t>29 - 33</t>
  </si>
  <si>
    <t>24 - 28</t>
  </si>
  <si>
    <t>19 - 23</t>
  </si>
  <si>
    <t>14 - 18</t>
  </si>
  <si>
    <t>9 - 13</t>
  </si>
  <si>
    <t>Class</t>
  </si>
  <si>
    <t>More</t>
  </si>
  <si>
    <t>=MEDIAN(B4:K6)</t>
  </si>
  <si>
    <t>=AVERAGE(B4:K6)</t>
  </si>
  <si>
    <t>Bin</t>
  </si>
  <si>
    <t>Bin range</t>
  </si>
  <si>
    <t>=E14/E13</t>
  </si>
  <si>
    <t>=SUM(E4:E10)</t>
  </si>
  <si>
    <t>=SUM(D4:D10)</t>
  </si>
  <si>
    <t>38-42</t>
  </si>
  <si>
    <t>33-37</t>
  </si>
  <si>
    <t>28-32</t>
  </si>
  <si>
    <t>23-27</t>
  </si>
  <si>
    <t>18-22</t>
  </si>
  <si>
    <t>13-17</t>
  </si>
  <si>
    <t>=D4*B4</t>
  </si>
  <si>
    <t>8-12</t>
  </si>
  <si>
    <t>Class mid-point, X</t>
  </si>
  <si>
    <t>=D57+D58*((D59+1)/2-D60)/D61</t>
  </si>
  <si>
    <t>=F8</t>
  </si>
  <si>
    <t>=D23</t>
  </si>
  <si>
    <t>=D25</t>
  </si>
  <si>
    <t>=C24-C23</t>
  </si>
  <si>
    <t>=C23</t>
  </si>
  <si>
    <t>this lies in the class 5.2 - 5.4</t>
  </si>
  <si>
    <t>Position of median=</t>
  </si>
  <si>
    <t>Formula method - median</t>
  </si>
  <si>
    <t>Position of median = Position of 50th percentile = 50/100*(98+1) = 49.5th number</t>
  </si>
  <si>
    <t>=D24+F9</t>
  </si>
  <si>
    <t>=D19+F4</t>
  </si>
  <si>
    <t>Cumulative frequency graph</t>
  </si>
  <si>
    <t>=G12/G11</t>
  </si>
  <si>
    <t>=F4*D4</t>
  </si>
  <si>
    <t>=(B4+C4)/2</t>
  </si>
  <si>
    <t>Mid point X</t>
  </si>
  <si>
    <t>Upper class limit</t>
  </si>
  <si>
    <t>Lower class limit</t>
  </si>
  <si>
    <t>=(H34/100)*(H24+1)</t>
  </si>
  <si>
    <t>Postion =</t>
  </si>
  <si>
    <t>P =</t>
  </si>
  <si>
    <t>=C32+C15</t>
  </si>
  <si>
    <t>=(H31/100)*(H24+1)</t>
  </si>
  <si>
    <t>=(H28/100)*(H24+1)</t>
  </si>
  <si>
    <t>Position of percentile =( P/100)*(N+1)</t>
  </si>
  <si>
    <t>=C24+C7</t>
  </si>
  <si>
    <t>=C33</t>
  </si>
  <si>
    <t>=C6</t>
  </si>
  <si>
    <t>Xcf (&lt;=X)</t>
  </si>
  <si>
    <t>(b) Cumulative Frequency Curve</t>
  </si>
  <si>
    <t>=SUM(H6:H15)</t>
  </si>
  <si>
    <t>=SUM(C6:C15)</t>
  </si>
  <si>
    <t>=F15*C15</t>
  </si>
  <si>
    <t>=(D15+E15)/2</t>
  </si>
  <si>
    <t>91  -  100</t>
  </si>
  <si>
    <t>81  -  90</t>
  </si>
  <si>
    <t>71  -  80</t>
  </si>
  <si>
    <t>61  -  70</t>
  </si>
  <si>
    <t>51  -  60</t>
  </si>
  <si>
    <t>41  -  50</t>
  </si>
  <si>
    <t>31  -  40</t>
  </si>
  <si>
    <t>21  -  30</t>
  </si>
  <si>
    <t>11 - 20</t>
  </si>
  <si>
    <t>=F6*C6</t>
  </si>
  <si>
    <t>=(D6+E6)/2</t>
  </si>
  <si>
    <t>0  -  10</t>
  </si>
  <si>
    <t>xf</t>
  </si>
  <si>
    <t>X mid point</t>
  </si>
  <si>
    <t>X upper</t>
  </si>
  <si>
    <t>X lower</t>
  </si>
  <si>
    <t>Marks</t>
  </si>
  <si>
    <t>(a) Mean</t>
  </si>
  <si>
    <t>=SQRT(C13/C11-C15^2)</t>
  </si>
  <si>
    <t>Standard deviation =</t>
  </si>
  <si>
    <t>=C12/C11</t>
  </si>
  <si>
    <t>=SUM(D4:D9)</t>
  </si>
  <si>
    <t>=SUM(C4:C9)</t>
  </si>
  <si>
    <t>=B4*C4</t>
  </si>
  <si>
    <t>f x^2</t>
  </si>
  <si>
    <t>Beds Vacant, X</t>
  </si>
  <si>
    <t>=SQRT(C16/C14-C18^2)</t>
  </si>
  <si>
    <t>=C15/C14</t>
  </si>
  <si>
    <t>=SUM(J4:J10)</t>
  </si>
  <si>
    <t>=SUM(H4:H10)</t>
  </si>
  <si>
    <t>=SUM(C4:C10)</t>
  </si>
  <si>
    <t>=E10-D4</t>
  </si>
  <si>
    <t>=H10*F10</t>
  </si>
  <si>
    <t>=C10*F10</t>
  </si>
  <si>
    <t>=(D10+E10)/2</t>
  </si>
  <si>
    <t>75-77</t>
  </si>
  <si>
    <t>72-74</t>
  </si>
  <si>
    <t>69-71</t>
  </si>
  <si>
    <t>66-68</t>
  </si>
  <si>
    <t>63-65</t>
  </si>
  <si>
    <t>60-62</t>
  </si>
  <si>
    <t>=H4*F4</t>
  </si>
  <si>
    <t>=C4*F4</t>
  </si>
  <si>
    <t>=(D4+E4)/2</t>
  </si>
  <si>
    <t>57-59</t>
  </si>
  <si>
    <t>Distance</t>
  </si>
  <si>
    <t>=SQRT(C23/C21-C24^2)</t>
  </si>
  <si>
    <t>SD B =</t>
  </si>
  <si>
    <t>=C22/C21</t>
  </si>
  <si>
    <t>Mean B =</t>
  </si>
  <si>
    <t>=SUM(K4:K11)</t>
  </si>
  <si>
    <t>=SUM(J4:J11)</t>
  </si>
  <si>
    <t>=SUM(G4:G11)</t>
  </si>
  <si>
    <t>Junction B</t>
  </si>
  <si>
    <t>=SQRT(C16/C14-C17^2)</t>
  </si>
  <si>
    <t>SD A =</t>
  </si>
  <si>
    <t>Mean A =</t>
  </si>
  <si>
    <t>=SUM(I4:I11)</t>
  </si>
  <si>
    <t>=SUM(H4:H11)</t>
  </si>
  <si>
    <t>=SUM(F4:F11)</t>
  </si>
  <si>
    <t>Junction A</t>
  </si>
  <si>
    <t>45-49</t>
  </si>
  <si>
    <t>40-44</t>
  </si>
  <si>
    <t>35-39</t>
  </si>
  <si>
    <t>30-34</t>
  </si>
  <si>
    <t>25-29</t>
  </si>
  <si>
    <t>20-24</t>
  </si>
  <si>
    <t>14.5</t>
  </si>
  <si>
    <t>15-19</t>
  </si>
  <si>
    <t>9.5</t>
  </si>
  <si>
    <t>10-14</t>
  </si>
  <si>
    <t>fb X^2</t>
  </si>
  <si>
    <t>fb X</t>
  </si>
  <si>
    <t>fa X^2</t>
  </si>
  <si>
    <t>fa X</t>
  </si>
  <si>
    <t>fb</t>
  </si>
  <si>
    <t>fa</t>
  </si>
  <si>
    <t>Mid point, X</t>
  </si>
  <si>
    <t>Number of cars per minute</t>
  </si>
  <si>
    <t xml:space="preserve">Yr </t>
  </si>
  <si>
    <t>Price per share, x</t>
  </si>
  <si>
    <t>Number of shares,f</t>
  </si>
  <si>
    <t>∑ =</t>
  </si>
  <si>
    <t>Assessment type</t>
  </si>
  <si>
    <t>Awarded mark (%), x</t>
  </si>
  <si>
    <t>Weighting (%), w</t>
  </si>
  <si>
    <t>Quiz</t>
  </si>
  <si>
    <t>Homework</t>
  </si>
  <si>
    <t>Exam 1</t>
  </si>
  <si>
    <t>Exam 2</t>
  </si>
  <si>
    <t>Exam 3</t>
  </si>
  <si>
    <t>xw</t>
  </si>
  <si>
    <t>=C4*D4</t>
  </si>
  <si>
    <t>=C5*D5</t>
  </si>
  <si>
    <t>=SUM(D4:D5)</t>
  </si>
  <si>
    <t>=SUM(E4:E5)</t>
  </si>
  <si>
    <t>=E6/D6</t>
  </si>
  <si>
    <t>=SUM(D4:D8)</t>
  </si>
  <si>
    <t>=SUM(E4:E8)</t>
  </si>
  <si>
    <t>=E9/D9</t>
  </si>
  <si>
    <t>EU country life expectancy from the age of 65 in 2014</t>
  </si>
  <si>
    <t>Men</t>
  </si>
  <si>
    <t>Women</t>
  </si>
  <si>
    <t>Denmark</t>
  </si>
  <si>
    <t>Germany</t>
  </si>
  <si>
    <t>Ireland</t>
  </si>
  <si>
    <t>Spain</t>
  </si>
  <si>
    <t>France</t>
  </si>
  <si>
    <t>Italy</t>
  </si>
  <si>
    <t>Netherlands</t>
  </si>
  <si>
    <t>Sweden</t>
  </si>
  <si>
    <t>United Kingdom</t>
  </si>
  <si>
    <t>Norway</t>
  </si>
  <si>
    <t>Male median =</t>
  </si>
  <si>
    <t>Female median =</t>
  </si>
  <si>
    <t>=MEDIAN(C4:C13)</t>
  </si>
  <si>
    <t>=MEDIAN(D4:D13)</t>
  </si>
  <si>
    <t>Life expectncy for women higher than for men.</t>
  </si>
  <si>
    <t>Σ f x^2 =</t>
  </si>
  <si>
    <t>Σ fa =</t>
  </si>
  <si>
    <t>Σ fa X =</t>
  </si>
  <si>
    <t>Σ fa X^2 =</t>
  </si>
  <si>
    <t>Σ fb =</t>
  </si>
  <si>
    <t>Σ fb X =</t>
  </si>
  <si>
    <t>Σ fb X^2 =</t>
  </si>
  <si>
    <r>
      <t>f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</si>
  <si>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 xml:space="preserve"> =</t>
    </r>
  </si>
  <si>
    <r>
      <t>f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</si>
  <si>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=SUM(F4:F8)</t>
  </si>
  <si>
    <t>=SUMPRODUCT(D4:D8,E4:E8)/SUM(E4:E8)</t>
  </si>
  <si>
    <t>=(98+1)/2</t>
  </si>
  <si>
    <t>Cum Frequency</t>
  </si>
  <si>
    <t>Limit</t>
  </si>
  <si>
    <t>&lt;400</t>
  </si>
  <si>
    <t>C=</t>
  </si>
  <si>
    <t>=SUM(G4:G8)</t>
  </si>
  <si>
    <t>Position 25th percentile =</t>
  </si>
  <si>
    <t>25th percentile =</t>
  </si>
  <si>
    <t>=J5/J4</t>
  </si>
  <si>
    <t>=J7+(J8-J9)*J4/(2*J8-J9-J10)</t>
  </si>
  <si>
    <t>=(J4+1)/2</t>
  </si>
  <si>
    <t>=J7+J8*(J5-J9)/J10</t>
  </si>
  <si>
    <t>=(J4+1)/4</t>
  </si>
  <si>
    <t>Median class is 420 - 439</t>
  </si>
  <si>
    <t>=B5</t>
  </si>
  <si>
    <t>=C5-B5</t>
  </si>
  <si>
    <t>=G4</t>
  </si>
  <si>
    <t>25th percentile</t>
  </si>
  <si>
    <t>=J4/J3</t>
  </si>
  <si>
    <t>=J5/J3-J7^2</t>
  </si>
  <si>
    <t>=SQRT(J9)</t>
  </si>
  <si>
    <t>Example 3 Grouped frequency distribution and calculation of averages: mean</t>
  </si>
  <si>
    <t>Example 4 Grouped frequency distribution and calculation of averages and dispersion</t>
  </si>
  <si>
    <t>Example 5 Grouped frequency distribution and calculation of averages: mode</t>
  </si>
  <si>
    <t>Example 6 Grouped frequency distribution and calculation of averages: median</t>
  </si>
  <si>
    <t>Example 7 Grouped frequency distribution and calculation of averages: percentiles</t>
  </si>
  <si>
    <t>Exercise X1</t>
  </si>
  <si>
    <t>Exercise X2</t>
  </si>
  <si>
    <t>Exercise X3</t>
  </si>
  <si>
    <t>Exercise 4</t>
  </si>
  <si>
    <t>X5</t>
  </si>
  <si>
    <t>Exercise 6</t>
  </si>
  <si>
    <t>Exercise 7</t>
  </si>
  <si>
    <t>Exercise 8</t>
  </si>
  <si>
    <t>Example 8 Weighted Average</t>
  </si>
  <si>
    <t>X9</t>
  </si>
  <si>
    <t>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</si>
</sst>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0" x14ac:knownFonts="1">
    <font>
      <sz val="10"/>
      <name val="MS Sans Serif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MS Sans Serif"/>
    </font>
    <font>
      <sz val="9"/>
      <name val="Arial"/>
      <family val="2"/>
    </font>
    <font>
      <sz val="11"/>
      <name val="Calibri"/>
      <family val="2"/>
    </font>
    <font>
      <vertAlign val="subscript"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0" fontId="7" fillId="0" borderId="0" applyNumberFormat="0" applyFill="0" applyBorder="0" applyProtection="0">
      <alignment vertical="center"/>
    </xf>
    <xf numFmtId="0" fontId="1" fillId="0" borderId="0"/>
  </cellStyleXfs>
  <cellXfs count="74">
    <xf numFmtId="0" fontId="0" fillId="0" borderId="0" xfId="0"/>
    <xf numFmtId="0" fontId="4" fillId="0" borderId="0" xfId="0" applyFont="1"/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165" fontId="4" fillId="0" borderId="0" xfId="0" quotePrefix="1" applyNumberFormat="1" applyFont="1" applyAlignment="1">
      <alignment horizontal="left"/>
    </xf>
    <xf numFmtId="165" fontId="4" fillId="0" borderId="0" xfId="0" quotePrefix="1" applyNumberFormat="1" applyFont="1" applyAlignment="1">
      <alignment horizontal="right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0" xfId="0" quotePrefix="1" applyNumberFormat="1" applyFont="1" applyAlignment="1">
      <alignment horizontal="right"/>
    </xf>
    <xf numFmtId="2" fontId="4" fillId="0" borderId="0" xfId="0" quotePrefix="1" applyNumberFormat="1" applyFont="1" applyAlignment="1">
      <alignment horizontal="left"/>
    </xf>
    <xf numFmtId="2" fontId="4" fillId="0" borderId="0" xfId="0" applyNumberFormat="1" applyFont="1" applyAlignment="1">
      <alignment horizontal="right"/>
    </xf>
    <xf numFmtId="2" fontId="4" fillId="0" borderId="0" xfId="0" quotePrefix="1" applyNumberFormat="1" applyFont="1"/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4"/>
    </xf>
    <xf numFmtId="0" fontId="4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center" vertical="top" wrapText="1"/>
    </xf>
    <xf numFmtId="0" fontId="4" fillId="0" borderId="0" xfId="0" quotePrefix="1" applyFont="1" applyAlignment="1">
      <alignment horizontal="center"/>
    </xf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1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/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4" fillId="0" borderId="0" xfId="0" applyNumberFormat="1" applyFont="1" applyAlignment="1">
      <alignment horizontal="right" vertical="top" wrapText="1"/>
    </xf>
    <xf numFmtId="0" fontId="4" fillId="0" borderId="3" xfId="0" quotePrefix="1" applyFont="1" applyBorder="1" applyAlignment="1">
      <alignment horizontal="center"/>
    </xf>
    <xf numFmtId="0" fontId="4" fillId="0" borderId="3" xfId="0" quotePrefix="1" applyFont="1" applyBorder="1"/>
    <xf numFmtId="0" fontId="4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4" fillId="3" borderId="3" xfId="0" applyFont="1" applyFill="1" applyBorder="1" applyAlignment="1">
      <alignment horizontal="right"/>
    </xf>
    <xf numFmtId="2" fontId="4" fillId="3" borderId="3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49" fontId="4" fillId="0" borderId="0" xfId="0" applyNumberFormat="1" applyFont="1" applyAlignment="1">
      <alignment horizontal="right"/>
    </xf>
    <xf numFmtId="49" fontId="4" fillId="0" borderId="0" xfId="0" quotePrefix="1" applyNumberFormat="1" applyFont="1" applyAlignment="1">
      <alignment horizontal="left"/>
    </xf>
    <xf numFmtId="165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0" borderId="0" xfId="0" applyNumberFormat="1" applyFont="1"/>
    <xf numFmtId="0" fontId="4" fillId="2" borderId="0" xfId="0" quotePrefix="1" applyFont="1" applyFill="1"/>
    <xf numFmtId="2" fontId="4" fillId="0" borderId="0" xfId="0" applyNumberFormat="1" applyFont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2" fontId="4" fillId="0" borderId="3" xfId="0" quotePrefix="1" applyNumberFormat="1" applyFont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/>
    <xf numFmtId="0" fontId="4" fillId="5" borderId="3" xfId="0" applyFont="1" applyFill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165" fontId="4" fillId="0" borderId="3" xfId="0" quotePrefix="1" applyNumberFormat="1" applyFont="1" applyBorder="1" applyAlignment="1">
      <alignment horizontal="right"/>
    </xf>
    <xf numFmtId="2" fontId="4" fillId="0" borderId="3" xfId="0" quotePrefix="1" applyNumberFormat="1" applyFont="1" applyBorder="1"/>
    <xf numFmtId="2" fontId="4" fillId="5" borderId="3" xfId="0" quotePrefix="1" applyNumberFormat="1" applyFont="1" applyFill="1" applyBorder="1" applyAlignment="1">
      <alignment horizontal="right"/>
    </xf>
    <xf numFmtId="165" fontId="4" fillId="5" borderId="3" xfId="0" quotePrefix="1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right" vertical="top" wrapText="1"/>
    </xf>
    <xf numFmtId="0" fontId="4" fillId="5" borderId="3" xfId="0" quotePrefix="1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3" xr:uid="{00000000-0005-0000-0000-000002000000}"/>
    <cellStyle name="Normal 3" xfId="2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Estimating modal value from an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'Example 5 mode Fig 5'!$B$3</c:f>
              <c:strCache>
                <c:ptCount val="1"/>
                <c:pt idx="0">
                  <c:v>Frequency, f</c:v>
                </c:pt>
              </c:strCache>
            </c:strRef>
          </c:tx>
          <c:spPr>
            <a:noFill/>
            <a:ln w="19050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'Example 5 mode Fig 5'!$A$4:$A$8</c:f>
              <c:strCache>
                <c:ptCount val="5"/>
                <c:pt idx="0">
                  <c:v>400-419</c:v>
                </c:pt>
                <c:pt idx="1">
                  <c:v>420-439</c:v>
                </c:pt>
                <c:pt idx="2">
                  <c:v>440-459</c:v>
                </c:pt>
                <c:pt idx="3">
                  <c:v>460-479</c:v>
                </c:pt>
                <c:pt idx="4">
                  <c:v>480-499</c:v>
                </c:pt>
              </c:strCache>
            </c:strRef>
          </c:cat>
          <c:val>
            <c:numRef>
              <c:f>'Example 5 mode Fig 5'!$B$4:$B$8</c:f>
              <c:numCache>
                <c:formatCode>General</c:formatCode>
                <c:ptCount val="5"/>
                <c:pt idx="0">
                  <c:v>11</c:v>
                </c:pt>
                <c:pt idx="1">
                  <c:v>23</c:v>
                </c:pt>
                <c:pt idx="2">
                  <c:v>30</c:v>
                </c:pt>
                <c:pt idx="3">
                  <c:v>21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3-4F64-A2D6-0E13481B3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074752"/>
        <c:axId val="136076672"/>
      </c:barChart>
      <c:catAx>
        <c:axId val="13607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Mileage</a:t>
                </a:r>
              </a:p>
            </c:rich>
          </c:tx>
          <c:layout>
            <c:manualLayout>
              <c:xMode val="edge"/>
              <c:yMode val="edge"/>
              <c:x val="0.9172681960428023"/>
              <c:y val="0.926980044596928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136076672"/>
        <c:crosses val="autoZero"/>
        <c:auto val="1"/>
        <c:lblAlgn val="ctr"/>
        <c:lblOffset val="100"/>
        <c:noMultiLvlLbl val="0"/>
      </c:catAx>
      <c:valAx>
        <c:axId val="1360766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>
            <c:manualLayout>
              <c:xMode val="edge"/>
              <c:yMode val="edge"/>
              <c:x val="1.4423076923076924E-2"/>
              <c:y val="0.108113907301925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2225">
            <a:solidFill>
              <a:schemeClr val="tx1"/>
            </a:solidFill>
          </a:ln>
        </c:spPr>
        <c:crossAx val="1360747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Miles travelled by salesman</a:t>
            </a:r>
          </a:p>
        </c:rich>
      </c:tx>
      <c:layout>
        <c:manualLayout>
          <c:xMode val="edge"/>
          <c:yMode val="edge"/>
          <c:x val="0.25781315565275992"/>
          <c:y val="3.9215836457707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27126381241814"/>
          <c:y val="0.22745185145470073"/>
          <c:w val="0.7552102539323271"/>
          <c:h val="0.52549220853327405"/>
        </c:manualLayout>
      </c:layout>
      <c:lineChart>
        <c:grouping val="standard"/>
        <c:varyColors val="0"/>
        <c:ser>
          <c:idx val="1"/>
          <c:order val="0"/>
          <c:cat>
            <c:numRef>
              <c:f>'Example 6 Fig 8'!$B$4:$B$9</c:f>
              <c:numCache>
                <c:formatCode>General</c:formatCode>
                <c:ptCount val="6"/>
                <c:pt idx="0">
                  <c:v>399.5</c:v>
                </c:pt>
                <c:pt idx="1">
                  <c:v>419.5</c:v>
                </c:pt>
                <c:pt idx="2">
                  <c:v>439.5</c:v>
                </c:pt>
                <c:pt idx="3">
                  <c:v>459.5</c:v>
                </c:pt>
                <c:pt idx="4">
                  <c:v>479.5</c:v>
                </c:pt>
                <c:pt idx="5">
                  <c:v>499.5</c:v>
                </c:pt>
              </c:numCache>
            </c:numRef>
          </c:cat>
          <c:val>
            <c:numRef>
              <c:f>'Example 6 Fig 8'!$D$4:$D$9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34</c:v>
                </c:pt>
                <c:pt idx="3">
                  <c:v>64</c:v>
                </c:pt>
                <c:pt idx="4">
                  <c:v>85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3-48CC-994D-BE9163B3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06240"/>
        <c:axId val="129712512"/>
      </c:lineChart>
      <c:catAx>
        <c:axId val="12970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 limit</a:t>
                </a:r>
              </a:p>
            </c:rich>
          </c:tx>
          <c:layout>
            <c:manualLayout>
              <c:xMode val="edge"/>
              <c:yMode val="edge"/>
              <c:x val="0.88772510818697992"/>
              <c:y val="0.869284339457567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12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712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Cumulative frequency, cf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21176551687161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06240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Miles travelled by salesman</a:t>
            </a:r>
          </a:p>
        </c:rich>
      </c:tx>
      <c:layout>
        <c:manualLayout>
          <c:xMode val="edge"/>
          <c:yMode val="edge"/>
          <c:x val="0.25757639277637895"/>
          <c:y val="1.96079182288535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14181892612384"/>
          <c:y val="0.22745185145470073"/>
          <c:w val="0.76262814331829853"/>
          <c:h val="0.52549220853327405"/>
        </c:manualLayout>
      </c:layout>
      <c:lineChart>
        <c:grouping val="standard"/>
        <c:varyColors val="0"/>
        <c:ser>
          <c:idx val="1"/>
          <c:order val="0"/>
          <c:cat>
            <c:numRef>
              <c:f>'Example 6 Fig 8'!$B$4:$B$9</c:f>
              <c:numCache>
                <c:formatCode>General</c:formatCode>
                <c:ptCount val="6"/>
                <c:pt idx="0">
                  <c:v>399.5</c:v>
                </c:pt>
                <c:pt idx="1">
                  <c:v>419.5</c:v>
                </c:pt>
                <c:pt idx="2">
                  <c:v>439.5</c:v>
                </c:pt>
                <c:pt idx="3">
                  <c:v>459.5</c:v>
                </c:pt>
                <c:pt idx="4">
                  <c:v>479.5</c:v>
                </c:pt>
                <c:pt idx="5">
                  <c:v>499.5</c:v>
                </c:pt>
              </c:numCache>
            </c:numRef>
          </c:cat>
          <c:val>
            <c:numRef>
              <c:f>'Example 6 Fig 8'!$D$4:$D$9</c:f>
              <c:numCache>
                <c:formatCode>General</c:formatCode>
                <c:ptCount val="6"/>
                <c:pt idx="0">
                  <c:v>0</c:v>
                </c:pt>
                <c:pt idx="1">
                  <c:v>11</c:v>
                </c:pt>
                <c:pt idx="2">
                  <c:v>34</c:v>
                </c:pt>
                <c:pt idx="3">
                  <c:v>64</c:v>
                </c:pt>
                <c:pt idx="4">
                  <c:v>85</c:v>
                </c:pt>
                <c:pt idx="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2-4227-A9F2-E741B4389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29664"/>
        <c:axId val="129731584"/>
      </c:lineChart>
      <c:catAx>
        <c:axId val="12972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Xcf</a:t>
                </a:r>
              </a:p>
            </c:rich>
          </c:tx>
          <c:layout>
            <c:manualLayout>
              <c:xMode val="edge"/>
              <c:yMode val="edge"/>
              <c:x val="0.89057371616426739"/>
              <c:y val="0.858826823117698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31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731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Cumulative frequency, cf</a:t>
                </a:r>
              </a:p>
            </c:rich>
          </c:tx>
          <c:layout>
            <c:manualLayout>
              <c:xMode val="edge"/>
              <c:yMode val="edge"/>
              <c:x val="4.0404140043353562E-2"/>
              <c:y val="0.211765516871617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29664"/>
        <c:crosses val="autoZero"/>
        <c:crossBetween val="midCat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Histogram for X5.6</a:t>
            </a:r>
          </a:p>
        </c:rich>
      </c:tx>
      <c:layout>
        <c:manualLayout>
          <c:xMode val="edge"/>
          <c:yMode val="edge"/>
          <c:x val="0.38149380889005496"/>
          <c:y val="3.26633165829145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1956416107904"/>
          <c:y val="0.17839195979899497"/>
          <c:w val="0.87175393776152987"/>
          <c:h val="0.64824120603015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'X1'!$E$23</c:f>
              <c:strCache>
                <c:ptCount val="1"/>
                <c:pt idx="0">
                  <c:v>Frequency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'X1'!$D$24:$D$30</c:f>
              <c:strCache>
                <c:ptCount val="7"/>
                <c:pt idx="0">
                  <c:v>9 - 13</c:v>
                </c:pt>
                <c:pt idx="1">
                  <c:v>14 - 18</c:v>
                </c:pt>
                <c:pt idx="2">
                  <c:v>19 - 23</c:v>
                </c:pt>
                <c:pt idx="3">
                  <c:v>24 - 28</c:v>
                </c:pt>
                <c:pt idx="4">
                  <c:v>29 - 33</c:v>
                </c:pt>
                <c:pt idx="5">
                  <c:v>34 - 38</c:v>
                </c:pt>
                <c:pt idx="6">
                  <c:v>39 - 43</c:v>
                </c:pt>
              </c:strCache>
            </c:strRef>
          </c:cat>
          <c:val>
            <c:numRef>
              <c:f>'X1'!$E$24:$E$30</c:f>
              <c:numCache>
                <c:formatCode>0</c:formatCode>
                <c:ptCount val="7"/>
                <c:pt idx="0">
                  <c:v>4</c:v>
                </c:pt>
                <c:pt idx="1">
                  <c:v>3</c:v>
                </c:pt>
                <c:pt idx="2">
                  <c:v>12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DD-4C04-8348-24F2314A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3533056"/>
        <c:axId val="133559808"/>
      </c:barChart>
      <c:catAx>
        <c:axId val="133533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</a:t>
                </a:r>
              </a:p>
            </c:rich>
          </c:tx>
          <c:layout>
            <c:manualLayout>
              <c:xMode val="edge"/>
              <c:yMode val="edge"/>
              <c:x val="0.51136404170369076"/>
              <c:y val="0.9045226130653266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5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559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</a:t>
                </a:r>
              </a:p>
            </c:rich>
          </c:tx>
          <c:layout>
            <c:manualLayout>
              <c:xMode val="edge"/>
              <c:yMode val="edge"/>
              <c:x val="2.5974046562727147E-2"/>
              <c:y val="0.414572864321608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53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frequency graph for</a:t>
            </a:r>
            <a:r>
              <a:rPr lang="en-GB" baseline="0"/>
              <a:t> X5.8</a:t>
            </a:r>
            <a:endParaRPr lang="en-GB"/>
          </a:p>
        </c:rich>
      </c:tx>
      <c:layout>
        <c:manualLayout>
          <c:xMode val="edge"/>
          <c:yMode val="edge"/>
          <c:x val="0.31847158519698043"/>
          <c:y val="3.38542527624836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64977067091295"/>
          <c:y val="0.18229213025952723"/>
          <c:w val="0.86305799588381693"/>
          <c:h val="0.63802245590834528"/>
        </c:manualLayout>
      </c:layout>
      <c:lineChart>
        <c:grouping val="standard"/>
        <c:varyColors val="0"/>
        <c:ser>
          <c:idx val="1"/>
          <c:order val="0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'X3'!$C$19:$C$25</c:f>
              <c:numCache>
                <c:formatCode>General</c:formatCode>
                <c:ptCount val="7"/>
                <c:pt idx="0">
                  <c:v>3.95</c:v>
                </c:pt>
                <c:pt idx="1">
                  <c:v>4.25</c:v>
                </c:pt>
                <c:pt idx="2">
                  <c:v>4.55</c:v>
                </c:pt>
                <c:pt idx="3">
                  <c:v>4.8499999999999996</c:v>
                </c:pt>
                <c:pt idx="4">
                  <c:v>5.15</c:v>
                </c:pt>
                <c:pt idx="5">
                  <c:v>5.45</c:v>
                </c:pt>
                <c:pt idx="6">
                  <c:v>5.75</c:v>
                </c:pt>
              </c:numCache>
            </c:numRef>
          </c:cat>
          <c:val>
            <c:numRef>
              <c:f>'X3'!$D$19:$D$25</c:f>
              <c:numCache>
                <c:formatCode>General</c:formatCode>
                <c:ptCount val="7"/>
                <c:pt idx="0">
                  <c:v>0</c:v>
                </c:pt>
                <c:pt idx="1">
                  <c:v>4</c:v>
                </c:pt>
                <c:pt idx="2">
                  <c:v>13</c:v>
                </c:pt>
                <c:pt idx="3">
                  <c:v>26</c:v>
                </c:pt>
                <c:pt idx="4">
                  <c:v>46</c:v>
                </c:pt>
                <c:pt idx="5">
                  <c:v>80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5-4B60-9E32-947902DF1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19264"/>
        <c:axId val="134221824"/>
      </c:lineChart>
      <c:catAx>
        <c:axId val="13421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Xcf</a:t>
                </a:r>
              </a:p>
            </c:rich>
          </c:tx>
          <c:layout>
            <c:manualLayout>
              <c:xMode val="edge"/>
              <c:yMode val="edge"/>
              <c:x val="0.52707047350100256"/>
              <c:y val="0.90104395813994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2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21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CF</a:t>
                </a:r>
              </a:p>
            </c:rich>
          </c:tx>
          <c:layout>
            <c:manualLayout>
              <c:xMode val="edge"/>
              <c:yMode val="edge"/>
              <c:x val="2.5477726815758436E-2"/>
              <c:y val="0.4739595386747708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192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frequency curve for X5.9</a:t>
            </a:r>
          </a:p>
        </c:rich>
      </c:tx>
      <c:layout>
        <c:manualLayout>
          <c:xMode val="edge"/>
          <c:yMode val="edge"/>
          <c:x val="0.30045523520485584"/>
          <c:y val="3.367875647668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25644916540213"/>
          <c:y val="0.18134715025906736"/>
          <c:w val="0.86949924127465861"/>
          <c:h val="0.63989637305699487"/>
        </c:manualLayout>
      </c:layout>
      <c:lineChart>
        <c:grouping val="standard"/>
        <c:varyColors val="0"/>
        <c:ser>
          <c:idx val="1"/>
          <c:order val="0"/>
          <c:tx>
            <c:strRef>
              <c:f>'X4'!$C$23</c:f>
              <c:strCache>
                <c:ptCount val="1"/>
                <c:pt idx="0">
                  <c:v>CF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'X4'!$B$24:$B$33</c:f>
              <c:numCache>
                <c:formatCode>General</c:formatCode>
                <c:ptCount val="10"/>
                <c:pt idx="0">
                  <c:v>10.5</c:v>
                </c:pt>
                <c:pt idx="1">
                  <c:v>20.5</c:v>
                </c:pt>
                <c:pt idx="2">
                  <c:v>30.5</c:v>
                </c:pt>
                <c:pt idx="3">
                  <c:v>40.5</c:v>
                </c:pt>
                <c:pt idx="4">
                  <c:v>50.5</c:v>
                </c:pt>
                <c:pt idx="5">
                  <c:v>60.5</c:v>
                </c:pt>
                <c:pt idx="6">
                  <c:v>70.5</c:v>
                </c:pt>
                <c:pt idx="7">
                  <c:v>80.5</c:v>
                </c:pt>
                <c:pt idx="8">
                  <c:v>90.5</c:v>
                </c:pt>
                <c:pt idx="9">
                  <c:v>100.5</c:v>
                </c:pt>
              </c:numCache>
            </c:numRef>
          </c:cat>
          <c:val>
            <c:numRef>
              <c:f>'X4'!$C$24:$C$33</c:f>
              <c:numCache>
                <c:formatCode>General</c:formatCode>
                <c:ptCount val="10"/>
                <c:pt idx="0">
                  <c:v>6</c:v>
                </c:pt>
                <c:pt idx="1">
                  <c:v>21</c:v>
                </c:pt>
                <c:pt idx="2">
                  <c:v>52</c:v>
                </c:pt>
                <c:pt idx="3">
                  <c:v>132</c:v>
                </c:pt>
                <c:pt idx="4">
                  <c:v>225</c:v>
                </c:pt>
                <c:pt idx="5">
                  <c:v>294</c:v>
                </c:pt>
                <c:pt idx="6">
                  <c:v>348</c:v>
                </c:pt>
                <c:pt idx="7">
                  <c:v>381</c:v>
                </c:pt>
                <c:pt idx="8">
                  <c:v>393</c:v>
                </c:pt>
                <c:pt idx="9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6-4435-9D2C-5FF35F049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54816"/>
        <c:axId val="134390144"/>
      </c:lineChart>
      <c:catAx>
        <c:axId val="1343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Xcf</a:t>
                </a:r>
              </a:p>
            </c:rich>
          </c:tx>
          <c:layout>
            <c:manualLayout>
              <c:xMode val="edge"/>
              <c:yMode val="edge"/>
              <c:x val="0.9484066767830045"/>
              <c:y val="0.896373056994818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9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90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CF</a:t>
                </a:r>
              </a:p>
            </c:rich>
          </c:tx>
          <c:layout>
            <c:manualLayout>
              <c:xMode val="edge"/>
              <c:yMode val="edge"/>
              <c:x val="2.4279210925644917E-2"/>
              <c:y val="0.474093264248704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548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Frequency polygon for distributions A and B (X2.12)</a:t>
            </a:r>
          </a:p>
        </c:rich>
      </c:tx>
      <c:layout>
        <c:manualLayout>
          <c:xMode val="edge"/>
          <c:yMode val="edge"/>
          <c:x val="0.21915601787301031"/>
          <c:y val="3.3678756476683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51956416107904"/>
          <c:y val="0.18134715025906736"/>
          <c:w val="0.78246815270215531"/>
          <c:h val="0.63989637305699487"/>
        </c:manualLayout>
      </c:layout>
      <c:lineChart>
        <c:grouping val="standard"/>
        <c:varyColors val="0"/>
        <c:ser>
          <c:idx val="1"/>
          <c:order val="0"/>
          <c:tx>
            <c:strRef>
              <c:f>'X8'!$F$3</c:f>
              <c:strCache>
                <c:ptCount val="1"/>
                <c:pt idx="0">
                  <c:v>fa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'X8'!$B$4:$B$11</c:f>
              <c:strCache>
                <c:ptCount val="8"/>
                <c:pt idx="0">
                  <c:v>10-14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</c:strCache>
            </c:strRef>
          </c:cat>
          <c:val>
            <c:numRef>
              <c:f>'X8'!$F$4:$F$11</c:f>
              <c:numCache>
                <c:formatCode>General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13</c:v>
                </c:pt>
                <c:pt idx="3">
                  <c:v>24</c:v>
                </c:pt>
                <c:pt idx="4">
                  <c:v>17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E-4D01-B53F-4E6EC27372E3}"/>
            </c:ext>
          </c:extLst>
        </c:ser>
        <c:ser>
          <c:idx val="2"/>
          <c:order val="1"/>
          <c:tx>
            <c:strRef>
              <c:f>'X8'!$G$3</c:f>
              <c:strCache>
                <c:ptCount val="1"/>
                <c:pt idx="0">
                  <c:v>fb</c:v>
                </c:pt>
              </c:strCache>
            </c:strRef>
          </c:tx>
          <c:spPr>
            <a:ln w="38100">
              <a:solidFill>
                <a:srgbClr val="0033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'X8'!$B$4:$B$11</c:f>
              <c:strCache>
                <c:ptCount val="8"/>
                <c:pt idx="0">
                  <c:v>10-14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35-39</c:v>
                </c:pt>
                <c:pt idx="6">
                  <c:v>40-44</c:v>
                </c:pt>
                <c:pt idx="7">
                  <c:v>45-49</c:v>
                </c:pt>
              </c:strCache>
            </c:strRef>
          </c:cat>
          <c:val>
            <c:numRef>
              <c:f>'X8'!$G$4:$G$11</c:f>
              <c:numCache>
                <c:formatCode>General</c:formatCode>
                <c:ptCount val="8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E-4D01-B53F-4E6EC273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90304"/>
        <c:axId val="134725632"/>
      </c:lineChart>
      <c:catAx>
        <c:axId val="13469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Class mid point, X</a:t>
                </a:r>
              </a:p>
            </c:rich>
          </c:tx>
          <c:layout>
            <c:manualLayout>
              <c:xMode val="edge"/>
              <c:yMode val="edge"/>
              <c:x val="0.40097434381210034"/>
              <c:y val="0.90155440414507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7256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Frequency, f</a:t>
                </a:r>
              </a:p>
            </c:rich>
          </c:tx>
          <c:layout>
            <c:manualLayout>
              <c:xMode val="edge"/>
              <c:yMode val="edge"/>
              <c:x val="2.5974046562727147E-2"/>
              <c:y val="0.393782383419689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69030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90584487387510926"/>
          <c:y val="0.44559585492227977"/>
          <c:w val="8.116889550852234E-2"/>
          <c:h val="0.11139896373056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1209675</xdr:colOff>
      <xdr:row>1</xdr:row>
      <xdr:rowOff>176211</xdr:rowOff>
    </xdr:from>
    <xdr:to>
      <xdr:col>15</xdr:col>
      <xdr:colOff>590550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7</xdr:row>
      <xdr:rowOff>76200</xdr:rowOff>
    </xdr:from>
    <xdr:to>
      <xdr:col>11</xdr:col>
      <xdr:colOff>200025</xdr:colOff>
      <xdr:row>11</xdr:row>
      <xdr:rowOff>171450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>
          <a:off x="7743825" y="1409700"/>
          <a:ext cx="1362075" cy="85725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7</xdr:row>
      <xdr:rowOff>80010</xdr:rowOff>
    </xdr:from>
    <xdr:to>
      <xdr:col>11</xdr:col>
      <xdr:colOff>169545</xdr:colOff>
      <xdr:row>10</xdr:row>
      <xdr:rowOff>180975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7753350" y="1413510"/>
          <a:ext cx="1322070" cy="672465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</xdr:colOff>
      <xdr:row>9</xdr:row>
      <xdr:rowOff>47625</xdr:rowOff>
    </xdr:from>
    <xdr:to>
      <xdr:col>10</xdr:col>
      <xdr:colOff>62865</xdr:colOff>
      <xdr:row>22</xdr:row>
      <xdr:rowOff>93345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8357235" y="1762125"/>
          <a:ext cx="1905" cy="2522220"/>
        </a:xfrm>
        <a:prstGeom prst="line">
          <a:avLst/>
        </a:prstGeom>
        <a:ln w="19050">
          <a:solidFill>
            <a:schemeClr val="accent6">
              <a:lumMod val="50000"/>
            </a:schemeClr>
          </a:solidFill>
          <a:prstDash val="dash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565786</xdr:colOff>
      <xdr:row>4</xdr:row>
      <xdr:rowOff>135256</xdr:rowOff>
    </xdr:from>
    <xdr:to>
      <xdr:col>14</xdr:col>
      <xdr:colOff>245746</xdr:colOff>
      <xdr:row>7</xdr:row>
      <xdr:rowOff>59055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709786" y="866776"/>
          <a:ext cx="1554480" cy="4724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Highest class frequency = modal class</a:t>
          </a:r>
          <a:r>
            <a:rPr lang="en-GB" sz="1100" baseline="0"/>
            <a:t> 440-459</a:t>
          </a:r>
          <a:endParaRPr lang="en-GB" sz="1100"/>
        </a:p>
      </xdr:txBody>
    </xdr:sp>
    <xdr:clientData/>
  </xdr:twoCellAnchor>
  <xdr:twoCellAnchor>
    <xdr:from>
      <xdr:col>6</xdr:col>
      <xdr:colOff>114300</xdr:colOff>
      <xdr:row>24</xdr:row>
      <xdr:rowOff>0</xdr:rowOff>
    </xdr:from>
    <xdr:to>
      <xdr:col>8</xdr:col>
      <xdr:colOff>514350</xdr:colOff>
      <xdr:row>25</xdr:row>
      <xdr:rowOff>114300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5972175" y="4800600"/>
          <a:ext cx="161925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Estimate of mode = 448</a:t>
          </a:r>
        </a:p>
      </xdr:txBody>
    </xdr:sp>
    <xdr:clientData/>
  </xdr:twoCellAnchor>
  <xdr:twoCellAnchor>
    <xdr:from>
      <xdr:col>8</xdr:col>
      <xdr:colOff>390525</xdr:colOff>
      <xdr:row>22</xdr:row>
      <xdr:rowOff>160020</xdr:rowOff>
    </xdr:from>
    <xdr:to>
      <xdr:col>10</xdr:col>
      <xdr:colOff>17145</xdr:colOff>
      <xdr:row>24</xdr:row>
      <xdr:rowOff>104776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7467600" y="4351020"/>
          <a:ext cx="845820" cy="325756"/>
        </a:xfrm>
        <a:prstGeom prst="straightConnector1">
          <a:avLst/>
        </a:prstGeom>
        <a:ln w="19050">
          <a:solidFill>
            <a:schemeClr val="accent6">
              <a:lumMod val="50000"/>
            </a:schemeClr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9525</xdr:rowOff>
    </xdr:from>
    <xdr:to>
      <xdr:col>11</xdr:col>
      <xdr:colOff>581025</xdr:colOff>
      <xdr:row>18</xdr:row>
      <xdr:rowOff>9525</xdr:rowOff>
    </xdr:to>
    <xdr:graphicFrame macro="">
      <xdr:nvGraphicFramePr>
        <xdr:cNvPr id="2" name="Chart 2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20</xdr:row>
      <xdr:rowOff>9525</xdr:rowOff>
    </xdr:from>
    <xdr:to>
      <xdr:col>11</xdr:col>
      <xdr:colOff>590550</xdr:colOff>
      <xdr:row>35</xdr:row>
      <xdr:rowOff>171450</xdr:rowOff>
    </xdr:to>
    <xdr:graphicFrame macro="">
      <xdr:nvGraphicFramePr>
        <xdr:cNvPr id="3" name="Chart 2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99060</xdr:colOff>
      <xdr:row>10</xdr:row>
      <xdr:rowOff>152400</xdr:rowOff>
    </xdr:from>
    <xdr:to>
      <xdr:col>8</xdr:col>
      <xdr:colOff>487680</xdr:colOff>
      <xdr:row>10</xdr:row>
      <xdr:rowOff>158114</xdr:rowOff>
    </xdr:to>
    <xdr:sp macro="" textlink="">
      <xdr:nvSpPr>
        <xdr:cNvPr id="4" name="Line 2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V="1">
          <a:off x="4389120" y="1981200"/>
          <a:ext cx="1638300" cy="5714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480058</xdr:colOff>
      <xdr:row>10</xdr:row>
      <xdr:rowOff>175260</xdr:rowOff>
    </xdr:from>
    <xdr:to>
      <xdr:col>8</xdr:col>
      <xdr:colOff>487679</xdr:colOff>
      <xdr:row>14</xdr:row>
      <xdr:rowOff>68580</xdr:rowOff>
    </xdr:to>
    <xdr:sp macro="" textlink="">
      <xdr:nvSpPr>
        <xdr:cNvPr id="5" name="Line 2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>
          <a:off x="6019798" y="2004060"/>
          <a:ext cx="7621" cy="624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150494</xdr:colOff>
      <xdr:row>29</xdr:row>
      <xdr:rowOff>131444</xdr:rowOff>
    </xdr:from>
    <xdr:to>
      <xdr:col>8</xdr:col>
      <xdr:colOff>53340</xdr:colOff>
      <xdr:row>29</xdr:row>
      <xdr:rowOff>137160</xdr:rowOff>
    </xdr:to>
    <xdr:sp macro="" textlink="">
      <xdr:nvSpPr>
        <xdr:cNvPr id="7" name="Line 2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ShapeType="1"/>
        </xdr:cNvSpPr>
      </xdr:nvSpPr>
      <xdr:spPr bwMode="auto">
        <a:xfrm>
          <a:off x="4440554" y="5450204"/>
          <a:ext cx="1152526" cy="5716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9</xdr:row>
      <xdr:rowOff>57150</xdr:rowOff>
    </xdr:from>
    <xdr:to>
      <xdr:col>8</xdr:col>
      <xdr:colOff>285750</xdr:colOff>
      <xdr:row>10</xdr:row>
      <xdr:rowOff>76200</xdr:rowOff>
    </xdr:to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287000" y="2057400"/>
          <a:ext cx="1371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49.5th number</a:t>
          </a:r>
          <a:endParaRPr lang="en-GB"/>
        </a:p>
      </xdr:txBody>
    </xdr:sp>
    <xdr:clientData/>
  </xdr:twoCellAnchor>
  <xdr:twoCellAnchor>
    <xdr:from>
      <xdr:col>6</xdr:col>
      <xdr:colOff>148590</xdr:colOff>
      <xdr:row>16</xdr:row>
      <xdr:rowOff>0</xdr:rowOff>
    </xdr:from>
    <xdr:to>
      <xdr:col>8</xdr:col>
      <xdr:colOff>392430</xdr:colOff>
      <xdr:row>17</xdr:row>
      <xdr:rowOff>19050</xdr:rowOff>
    </xdr:to>
    <xdr:sp macro="" textlink="">
      <xdr:nvSpPr>
        <xdr:cNvPr id="9" name="Text Box 29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4438650" y="2926080"/>
          <a:ext cx="1493520" cy="201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Median value</a:t>
          </a:r>
          <a:endParaRPr lang="en-GB"/>
        </a:p>
      </xdr:txBody>
    </xdr:sp>
    <xdr:clientData/>
  </xdr:twoCellAnchor>
  <xdr:twoCellAnchor>
    <xdr:from>
      <xdr:col>8</xdr:col>
      <xdr:colOff>68579</xdr:colOff>
      <xdr:row>14</xdr:row>
      <xdr:rowOff>91439</xdr:rowOff>
    </xdr:from>
    <xdr:to>
      <xdr:col>8</xdr:col>
      <xdr:colOff>464820</xdr:colOff>
      <xdr:row>16</xdr:row>
      <xdr:rowOff>114298</xdr:rowOff>
    </xdr:to>
    <xdr:sp macro="" textlink="">
      <xdr:nvSpPr>
        <xdr:cNvPr id="10" name="Line 30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ShapeType="1"/>
        </xdr:cNvSpPr>
      </xdr:nvSpPr>
      <xdr:spPr bwMode="auto">
        <a:xfrm flipV="1">
          <a:off x="5608319" y="2651759"/>
          <a:ext cx="396241" cy="38861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42</xdr:row>
      <xdr:rowOff>133350</xdr:rowOff>
    </xdr:from>
    <xdr:to>
      <xdr:col>8</xdr:col>
      <xdr:colOff>0</xdr:colOff>
      <xdr:row>44</xdr:row>
      <xdr:rowOff>38100</xdr:rowOff>
    </xdr:to>
    <xdr:sp macro="" textlink="">
      <xdr:nvSpPr>
        <xdr:cNvPr id="11" name="Text Box 3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11372850" y="91059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Q1 value</a:t>
          </a:r>
          <a:endParaRPr lang="en-GB"/>
        </a:p>
      </xdr:txBody>
    </xdr:sp>
    <xdr:clientData/>
  </xdr:twoCellAnchor>
  <xdr:twoCellAnchor>
    <xdr:from>
      <xdr:col>8</xdr:col>
      <xdr:colOff>0</xdr:colOff>
      <xdr:row>42</xdr:row>
      <xdr:rowOff>114300</xdr:rowOff>
    </xdr:from>
    <xdr:to>
      <xdr:col>8</xdr:col>
      <xdr:colOff>0</xdr:colOff>
      <xdr:row>44</xdr:row>
      <xdr:rowOff>19050</xdr:rowOff>
    </xdr:to>
    <xdr:sp macro="" textlink="">
      <xdr:nvSpPr>
        <xdr:cNvPr id="12" name="Text Box 3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11372850" y="90868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Q3 value</a:t>
          </a:r>
          <a:endParaRPr lang="en-GB"/>
        </a:p>
      </xdr:txBody>
    </xdr:sp>
    <xdr:clientData/>
  </xdr:twoCellAnchor>
  <xdr:twoCellAnchor>
    <xdr:from>
      <xdr:col>6</xdr:col>
      <xdr:colOff>154304</xdr:colOff>
      <xdr:row>25</xdr:row>
      <xdr:rowOff>0</xdr:rowOff>
    </xdr:from>
    <xdr:to>
      <xdr:col>10</xdr:col>
      <xdr:colOff>594360</xdr:colOff>
      <xdr:row>25</xdr:row>
      <xdr:rowOff>32383</xdr:rowOff>
    </xdr:to>
    <xdr:sp macro="" textlink="">
      <xdr:nvSpPr>
        <xdr:cNvPr id="14" name="Line 37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ShapeType="1"/>
        </xdr:cNvSpPr>
      </xdr:nvSpPr>
      <xdr:spPr bwMode="auto">
        <a:xfrm flipV="1">
          <a:off x="4444364" y="4587240"/>
          <a:ext cx="2939416" cy="3238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10</xdr:col>
      <xdr:colOff>577214</xdr:colOff>
      <xdr:row>25</xdr:row>
      <xdr:rowOff>22860</xdr:rowOff>
    </xdr:from>
    <xdr:to>
      <xdr:col>10</xdr:col>
      <xdr:colOff>579119</xdr:colOff>
      <xdr:row>31</xdr:row>
      <xdr:rowOff>160020</xdr:rowOff>
    </xdr:to>
    <xdr:sp macro="" textlink="">
      <xdr:nvSpPr>
        <xdr:cNvPr id="15" name="Line 38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ShapeType="1"/>
        </xdr:cNvSpPr>
      </xdr:nvSpPr>
      <xdr:spPr bwMode="auto">
        <a:xfrm>
          <a:off x="7366634" y="4610100"/>
          <a:ext cx="1905" cy="12344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45720</xdr:colOff>
      <xdr:row>29</xdr:row>
      <xdr:rowOff>148590</xdr:rowOff>
    </xdr:from>
    <xdr:to>
      <xdr:col>8</xdr:col>
      <xdr:colOff>53340</xdr:colOff>
      <xdr:row>31</xdr:row>
      <xdr:rowOff>175260</xdr:rowOff>
    </xdr:to>
    <xdr:sp macro="" textlink="">
      <xdr:nvSpPr>
        <xdr:cNvPr id="16" name="Line 3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ShapeType="1"/>
        </xdr:cNvSpPr>
      </xdr:nvSpPr>
      <xdr:spPr bwMode="auto">
        <a:xfrm>
          <a:off x="5585460" y="5467350"/>
          <a:ext cx="7620" cy="3924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409575</xdr:colOff>
      <xdr:row>34</xdr:row>
      <xdr:rowOff>9525</xdr:rowOff>
    </xdr:from>
    <xdr:to>
      <xdr:col>8</xdr:col>
      <xdr:colOff>114300</xdr:colOff>
      <xdr:row>35</xdr:row>
      <xdr:rowOff>76200</xdr:rowOff>
    </xdr:to>
    <xdr:sp macro="" textlink="">
      <xdr:nvSpPr>
        <xdr:cNvPr id="17" name="Text Box 40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4591050" y="6810375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Q1 value</a:t>
          </a:r>
          <a:endParaRPr lang="en-GB"/>
        </a:p>
      </xdr:txBody>
    </xdr:sp>
    <xdr:clientData/>
  </xdr:twoCellAnchor>
  <xdr:twoCellAnchor>
    <xdr:from>
      <xdr:col>9</xdr:col>
      <xdr:colOff>541020</xdr:colOff>
      <xdr:row>34</xdr:row>
      <xdr:rowOff>45720</xdr:rowOff>
    </xdr:from>
    <xdr:to>
      <xdr:col>11</xdr:col>
      <xdr:colOff>245745</xdr:colOff>
      <xdr:row>35</xdr:row>
      <xdr:rowOff>112395</xdr:rowOff>
    </xdr:to>
    <xdr:sp macro="" textlink="">
      <xdr:nvSpPr>
        <xdr:cNvPr id="18" name="Text Box 4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 bwMode="auto">
        <a:xfrm>
          <a:off x="6705600" y="6263640"/>
          <a:ext cx="9544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Q3 value</a:t>
          </a:r>
          <a:endParaRPr lang="en-GB"/>
        </a:p>
      </xdr:txBody>
    </xdr:sp>
    <xdr:clientData/>
  </xdr:twoCellAnchor>
  <xdr:twoCellAnchor>
    <xdr:from>
      <xdr:col>6</xdr:col>
      <xdr:colOff>66675</xdr:colOff>
      <xdr:row>28</xdr:row>
      <xdr:rowOff>28575</xdr:rowOff>
    </xdr:from>
    <xdr:to>
      <xdr:col>7</xdr:col>
      <xdr:colOff>381000</xdr:colOff>
      <xdr:row>29</xdr:row>
      <xdr:rowOff>95250</xdr:rowOff>
    </xdr:to>
    <xdr:sp macro="" textlink="">
      <xdr:nvSpPr>
        <xdr:cNvPr id="19" name="Text Box 4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 bwMode="auto">
        <a:xfrm>
          <a:off x="10220325" y="5829300"/>
          <a:ext cx="923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30th number</a:t>
          </a:r>
          <a:endParaRPr lang="en-GB"/>
        </a:p>
      </xdr:txBody>
    </xdr:sp>
    <xdr:clientData/>
  </xdr:twoCellAnchor>
  <xdr:twoCellAnchor>
    <xdr:from>
      <xdr:col>6</xdr:col>
      <xdr:colOff>348615</xdr:colOff>
      <xdr:row>23</xdr:row>
      <xdr:rowOff>99060</xdr:rowOff>
    </xdr:from>
    <xdr:to>
      <xdr:col>8</xdr:col>
      <xdr:colOff>53340</xdr:colOff>
      <xdr:row>24</xdr:row>
      <xdr:rowOff>165735</xdr:rowOff>
    </xdr:to>
    <xdr:sp macro="" textlink="">
      <xdr:nvSpPr>
        <xdr:cNvPr id="20" name="Text Box 43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 bwMode="auto">
        <a:xfrm>
          <a:off x="4638675" y="4320540"/>
          <a:ext cx="954405" cy="24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MS Sans Serif"/>
            </a:rPr>
            <a:t>90th number</a:t>
          </a:r>
          <a:endParaRPr lang="en-GB"/>
        </a:p>
      </xdr:txBody>
    </xdr:sp>
    <xdr:clientData/>
  </xdr:twoCellAnchor>
  <xdr:twoCellAnchor>
    <xdr:from>
      <xdr:col>10</xdr:col>
      <xdr:colOff>342900</xdr:colOff>
      <xdr:row>32</xdr:row>
      <xdr:rowOff>53339</xdr:rowOff>
    </xdr:from>
    <xdr:to>
      <xdr:col>10</xdr:col>
      <xdr:colOff>563880</xdr:colOff>
      <xdr:row>33</xdr:row>
      <xdr:rowOff>175260</xdr:rowOff>
    </xdr:to>
    <xdr:sp macro="" textlink="">
      <xdr:nvSpPr>
        <xdr:cNvPr id="21" name="Line 44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flipV="1">
          <a:off x="7132320" y="5920739"/>
          <a:ext cx="220980" cy="30480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n-GB"/>
        </a:p>
      </xdr:txBody>
    </xdr:sp>
    <xdr:clientData/>
  </xdr:twoCellAnchor>
  <xdr:twoCellAnchor>
    <xdr:from>
      <xdr:col>7</xdr:col>
      <xdr:colOff>342898</xdr:colOff>
      <xdr:row>32</xdr:row>
      <xdr:rowOff>22860</xdr:rowOff>
    </xdr:from>
    <xdr:to>
      <xdr:col>7</xdr:col>
      <xdr:colOff>624839</xdr:colOff>
      <xdr:row>33</xdr:row>
      <xdr:rowOff>171449</xdr:rowOff>
    </xdr:to>
    <xdr:sp macro="" textlink="">
      <xdr:nvSpPr>
        <xdr:cNvPr id="22" name="Line 45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 flipV="1">
          <a:off x="5257798" y="5890260"/>
          <a:ext cx="281941" cy="33146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</xdr:row>
      <xdr:rowOff>19050</xdr:rowOff>
    </xdr:from>
    <xdr:to>
      <xdr:col>24</xdr:col>
      <xdr:colOff>390525</xdr:colOff>
      <xdr:row>26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B44008-4E92-43FD-818D-253BCDA9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1181100</xdr:colOff>
      <xdr:row>28</xdr:row>
      <xdr:rowOff>47625</xdr:rowOff>
    </xdr:from>
    <xdr:to>
      <xdr:col>11</xdr:col>
      <xdr:colOff>495300</xdr:colOff>
      <xdr:row>50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A42F13-2C88-4612-97A5-2A195D89A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40</xdr:row>
      <xdr:rowOff>133350</xdr:rowOff>
    </xdr:from>
    <xdr:to>
      <xdr:col>8</xdr:col>
      <xdr:colOff>457200</xdr:colOff>
      <xdr:row>40</xdr:row>
      <xdr:rowOff>142875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ABED5B0-9A50-4843-BE0A-BC41A91C666B}"/>
            </a:ext>
          </a:extLst>
        </xdr:cNvPr>
        <xdr:cNvSpPr>
          <a:spLocks noChangeShapeType="1"/>
        </xdr:cNvSpPr>
      </xdr:nvSpPr>
      <xdr:spPr bwMode="auto">
        <a:xfrm flipV="1">
          <a:off x="2438400" y="6610350"/>
          <a:ext cx="289560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457200</xdr:colOff>
      <xdr:row>40</xdr:row>
      <xdr:rowOff>142875</xdr:rowOff>
    </xdr:from>
    <xdr:to>
      <xdr:col>8</xdr:col>
      <xdr:colOff>457200</xdr:colOff>
      <xdr:row>47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5236919-A0E0-40D0-BAB5-38E0886B4512}"/>
            </a:ext>
          </a:extLst>
        </xdr:cNvPr>
        <xdr:cNvSpPr>
          <a:spLocks noChangeShapeType="1"/>
        </xdr:cNvSpPr>
      </xdr:nvSpPr>
      <xdr:spPr bwMode="auto">
        <a:xfrm>
          <a:off x="5334000" y="6619875"/>
          <a:ext cx="0" cy="1000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57150</xdr:colOff>
      <xdr:row>39</xdr:row>
      <xdr:rowOff>19050</xdr:rowOff>
    </xdr:from>
    <xdr:to>
      <xdr:col>6</xdr:col>
      <xdr:colOff>352425</xdr:colOff>
      <xdr:row>40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B6DF907-9C7B-42AB-BB1A-3C699D2B0AE9}"/>
            </a:ext>
          </a:extLst>
        </xdr:cNvPr>
        <xdr:cNvSpPr txBox="1">
          <a:spLocks noChangeArrowheads="1"/>
        </xdr:cNvSpPr>
      </xdr:nvSpPr>
      <xdr:spPr bwMode="auto">
        <a:xfrm>
          <a:off x="3105150" y="6334125"/>
          <a:ext cx="904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49.5th number</a:t>
          </a:r>
          <a:endParaRPr lang="en-GB"/>
        </a:p>
      </xdr:txBody>
    </xdr:sp>
    <xdr:clientData/>
  </xdr:twoCellAnchor>
  <xdr:twoCellAnchor>
    <xdr:from>
      <xdr:col>9</xdr:col>
      <xdr:colOff>85725</xdr:colOff>
      <xdr:row>42</xdr:row>
      <xdr:rowOff>76200</xdr:rowOff>
    </xdr:from>
    <xdr:to>
      <xdr:col>10</xdr:col>
      <xdr:colOff>428625</xdr:colOff>
      <xdr:row>44</xdr:row>
      <xdr:rowOff>142875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1EAE207-6B24-491F-A2F4-96A65DEEA93A}"/>
            </a:ext>
          </a:extLst>
        </xdr:cNvPr>
        <xdr:cNvSpPr txBox="1">
          <a:spLocks noChangeArrowheads="1"/>
        </xdr:cNvSpPr>
      </xdr:nvSpPr>
      <xdr:spPr bwMode="auto">
        <a:xfrm>
          <a:off x="5572125" y="6877050"/>
          <a:ext cx="95250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value of median = 5.18 approx</a:t>
          </a:r>
          <a:endParaRPr lang="en-GB"/>
        </a:p>
      </xdr:txBody>
    </xdr:sp>
    <xdr:clientData/>
  </xdr:twoCellAnchor>
  <xdr:twoCellAnchor>
    <xdr:from>
      <xdr:col>8</xdr:col>
      <xdr:colOff>523875</xdr:colOff>
      <xdr:row>44</xdr:row>
      <xdr:rowOff>66675</xdr:rowOff>
    </xdr:from>
    <xdr:to>
      <xdr:col>9</xdr:col>
      <xdr:colOff>114300</xdr:colOff>
      <xdr:row>46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407E1BA4-50CA-4665-9685-B99146EBC2B1}"/>
            </a:ext>
          </a:extLst>
        </xdr:cNvPr>
        <xdr:cNvSpPr>
          <a:spLocks noChangeShapeType="1"/>
        </xdr:cNvSpPr>
      </xdr:nvSpPr>
      <xdr:spPr bwMode="auto">
        <a:xfrm flipH="1">
          <a:off x="5400675" y="7191375"/>
          <a:ext cx="200025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9525</xdr:rowOff>
    </xdr:from>
    <xdr:to>
      <xdr:col>8</xdr:col>
      <xdr:colOff>590550</xdr:colOff>
      <xdr:row>59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41A8CD-56E3-46D5-B898-5E9C81751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695325</xdr:colOff>
      <xdr:row>49</xdr:row>
      <xdr:rowOff>85725</xdr:rowOff>
    </xdr:from>
    <xdr:to>
      <xdr:col>4</xdr:col>
      <xdr:colOff>476250</xdr:colOff>
      <xdr:row>49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A4D3D39-F820-46AE-9BD1-9F1981836249}"/>
            </a:ext>
          </a:extLst>
        </xdr:cNvPr>
        <xdr:cNvSpPr>
          <a:spLocks noChangeShapeType="1"/>
        </xdr:cNvSpPr>
      </xdr:nvSpPr>
      <xdr:spPr bwMode="auto">
        <a:xfrm>
          <a:off x="1219200" y="8020050"/>
          <a:ext cx="16954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685800</xdr:colOff>
      <xdr:row>46</xdr:row>
      <xdr:rowOff>57150</xdr:rowOff>
    </xdr:from>
    <xdr:to>
      <xdr:col>5</xdr:col>
      <xdr:colOff>638175</xdr:colOff>
      <xdr:row>46</xdr:row>
      <xdr:rowOff>57150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D6F92FB-3635-4B9F-9814-7248185E894E}"/>
            </a:ext>
          </a:extLst>
        </xdr:cNvPr>
        <xdr:cNvSpPr>
          <a:spLocks noChangeShapeType="1"/>
        </xdr:cNvSpPr>
      </xdr:nvSpPr>
      <xdr:spPr bwMode="auto">
        <a:xfrm>
          <a:off x="1219200" y="7505700"/>
          <a:ext cx="2438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695325</xdr:colOff>
      <xdr:row>52</xdr:row>
      <xdr:rowOff>114300</xdr:rowOff>
    </xdr:from>
    <xdr:to>
      <xdr:col>3</xdr:col>
      <xdr:colOff>485775</xdr:colOff>
      <xdr:row>52</xdr:row>
      <xdr:rowOff>114300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D98DF41-CC54-47A0-A064-D2582E8EB94B}"/>
            </a:ext>
          </a:extLst>
        </xdr:cNvPr>
        <xdr:cNvSpPr>
          <a:spLocks noChangeShapeType="1"/>
        </xdr:cNvSpPr>
      </xdr:nvSpPr>
      <xdr:spPr bwMode="auto">
        <a:xfrm>
          <a:off x="1219200" y="8534400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485775</xdr:colOff>
      <xdr:row>52</xdr:row>
      <xdr:rowOff>161924</xdr:rowOff>
    </xdr:from>
    <xdr:to>
      <xdr:col>3</xdr:col>
      <xdr:colOff>485775</xdr:colOff>
      <xdr:row>55</xdr:row>
      <xdr:rowOff>123824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4590998-C81A-449E-B81D-F0E06FCD040C}"/>
            </a:ext>
          </a:extLst>
        </xdr:cNvPr>
        <xdr:cNvSpPr>
          <a:spLocks noChangeShapeType="1"/>
        </xdr:cNvSpPr>
      </xdr:nvSpPr>
      <xdr:spPr bwMode="auto">
        <a:xfrm>
          <a:off x="2314575" y="8582024"/>
          <a:ext cx="0" cy="447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485774</xdr:colOff>
      <xdr:row>49</xdr:row>
      <xdr:rowOff>104775</xdr:rowOff>
    </xdr:from>
    <xdr:to>
      <xdr:col>4</xdr:col>
      <xdr:colOff>495299</xdr:colOff>
      <xdr:row>55</xdr:row>
      <xdr:rowOff>123825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9A63564E-DF69-44D9-946A-E9F5590F0D19}"/>
            </a:ext>
          </a:extLst>
        </xdr:cNvPr>
        <xdr:cNvSpPr>
          <a:spLocks noChangeShapeType="1"/>
        </xdr:cNvSpPr>
      </xdr:nvSpPr>
      <xdr:spPr bwMode="auto">
        <a:xfrm flipH="1">
          <a:off x="2924174" y="8039100"/>
          <a:ext cx="9525" cy="990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628650</xdr:colOff>
      <xdr:row>46</xdr:row>
      <xdr:rowOff>76200</xdr:rowOff>
    </xdr:from>
    <xdr:to>
      <xdr:col>5</xdr:col>
      <xdr:colOff>628650</xdr:colOff>
      <xdr:row>55</xdr:row>
      <xdr:rowOff>123825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D2323FC7-1B75-429C-BAE4-C6CF85AFD0B3}"/>
            </a:ext>
          </a:extLst>
        </xdr:cNvPr>
        <xdr:cNvSpPr>
          <a:spLocks noChangeShapeType="1"/>
        </xdr:cNvSpPr>
      </xdr:nvSpPr>
      <xdr:spPr bwMode="auto">
        <a:xfrm>
          <a:off x="3657600" y="7524750"/>
          <a:ext cx="0" cy="1504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733425</xdr:colOff>
      <xdr:row>44</xdr:row>
      <xdr:rowOff>76200</xdr:rowOff>
    </xdr:from>
    <xdr:to>
      <xdr:col>3</xdr:col>
      <xdr:colOff>619125</xdr:colOff>
      <xdr:row>45</xdr:row>
      <xdr:rowOff>123825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9B146F4-4495-4CC1-8FFC-034FBE596560}"/>
            </a:ext>
          </a:extLst>
        </xdr:cNvPr>
        <xdr:cNvSpPr txBox="1">
          <a:spLocks noChangeArrowheads="1"/>
        </xdr:cNvSpPr>
      </xdr:nvSpPr>
      <xdr:spPr bwMode="auto">
        <a:xfrm>
          <a:off x="1219200" y="7200900"/>
          <a:ext cx="1219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Position of Q3 = 300th approx</a:t>
          </a:r>
          <a:endParaRPr lang="en-GB"/>
        </a:p>
      </xdr:txBody>
    </xdr:sp>
    <xdr:clientData/>
  </xdr:twoCellAnchor>
  <xdr:twoCellAnchor>
    <xdr:from>
      <xdr:col>1</xdr:col>
      <xdr:colOff>723900</xdr:colOff>
      <xdr:row>47</xdr:row>
      <xdr:rowOff>114300</xdr:rowOff>
    </xdr:from>
    <xdr:to>
      <xdr:col>4</xdr:col>
      <xdr:colOff>257175</xdr:colOff>
      <xdr:row>49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89D82AE-C937-4708-B15D-BB385B195808}"/>
            </a:ext>
          </a:extLst>
        </xdr:cNvPr>
        <xdr:cNvSpPr txBox="1">
          <a:spLocks noChangeArrowheads="1"/>
        </xdr:cNvSpPr>
      </xdr:nvSpPr>
      <xdr:spPr bwMode="auto">
        <a:xfrm>
          <a:off x="1219200" y="7724775"/>
          <a:ext cx="14763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Position of Median = 200th approx</a:t>
          </a:r>
          <a:endParaRPr lang="en-GB"/>
        </a:p>
      </xdr:txBody>
    </xdr:sp>
    <xdr:clientData/>
  </xdr:twoCellAnchor>
  <xdr:twoCellAnchor>
    <xdr:from>
      <xdr:col>1</xdr:col>
      <xdr:colOff>723900</xdr:colOff>
      <xdr:row>51</xdr:row>
      <xdr:rowOff>0</xdr:rowOff>
    </xdr:from>
    <xdr:to>
      <xdr:col>3</xdr:col>
      <xdr:colOff>609600</xdr:colOff>
      <xdr:row>52</xdr:row>
      <xdr:rowOff>47625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4BF2B41-08D7-4718-8178-A64AA0163C31}"/>
            </a:ext>
          </a:extLst>
        </xdr:cNvPr>
        <xdr:cNvSpPr txBox="1">
          <a:spLocks noChangeArrowheads="1"/>
        </xdr:cNvSpPr>
      </xdr:nvSpPr>
      <xdr:spPr bwMode="auto">
        <a:xfrm>
          <a:off x="1219200" y="8258175"/>
          <a:ext cx="12192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Position of Q1 = 100th approx</a:t>
          </a:r>
          <a:endParaRPr lang="en-GB"/>
        </a:p>
      </xdr:txBody>
    </xdr:sp>
    <xdr:clientData/>
  </xdr:twoCellAnchor>
  <xdr:twoCellAnchor>
    <xdr:from>
      <xdr:col>5</xdr:col>
      <xdr:colOff>685800</xdr:colOff>
      <xdr:row>54</xdr:row>
      <xdr:rowOff>9525</xdr:rowOff>
    </xdr:from>
    <xdr:to>
      <xdr:col>6</xdr:col>
      <xdr:colOff>523875</xdr:colOff>
      <xdr:row>55</xdr:row>
      <xdr:rowOff>47625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9373DD5-CAD1-42AA-8D0D-CC1F2B2DB582}"/>
            </a:ext>
          </a:extLst>
        </xdr:cNvPr>
        <xdr:cNvSpPr txBox="1">
          <a:spLocks noChangeArrowheads="1"/>
        </xdr:cNvSpPr>
      </xdr:nvSpPr>
      <xdr:spPr bwMode="auto">
        <a:xfrm>
          <a:off x="3657600" y="8753475"/>
          <a:ext cx="5238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Q3 = 62.5</a:t>
          </a:r>
          <a:endParaRPr lang="en-GB"/>
        </a:p>
      </xdr:txBody>
    </xdr:sp>
    <xdr:clientData/>
  </xdr:twoCellAnchor>
  <xdr:twoCellAnchor>
    <xdr:from>
      <xdr:col>4</xdr:col>
      <xdr:colOff>190500</xdr:colOff>
      <xdr:row>57</xdr:row>
      <xdr:rowOff>85725</xdr:rowOff>
    </xdr:from>
    <xdr:to>
      <xdr:col>5</xdr:col>
      <xdr:colOff>447675</xdr:colOff>
      <xdr:row>58</xdr:row>
      <xdr:rowOff>152400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5231E6B9-3E80-4BA1-8355-1CECCE4B3C12}"/>
            </a:ext>
          </a:extLst>
        </xdr:cNvPr>
        <xdr:cNvSpPr txBox="1">
          <a:spLocks noChangeArrowheads="1"/>
        </xdr:cNvSpPr>
      </xdr:nvSpPr>
      <xdr:spPr bwMode="auto">
        <a:xfrm>
          <a:off x="2628900" y="9315450"/>
          <a:ext cx="8667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Median = 46.5</a:t>
          </a:r>
          <a:endParaRPr lang="en-GB"/>
        </a:p>
      </xdr:txBody>
    </xdr:sp>
    <xdr:clientData/>
  </xdr:twoCellAnchor>
  <xdr:twoCellAnchor>
    <xdr:from>
      <xdr:col>3</xdr:col>
      <xdr:colOff>114300</xdr:colOff>
      <xdr:row>57</xdr:row>
      <xdr:rowOff>95250</xdr:rowOff>
    </xdr:from>
    <xdr:to>
      <xdr:col>4</xdr:col>
      <xdr:colOff>38100</xdr:colOff>
      <xdr:row>58</xdr:row>
      <xdr:rowOff>133350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4CAF874-BA01-4D83-8B8F-A16A565AA1FB}"/>
            </a:ext>
          </a:extLst>
        </xdr:cNvPr>
        <xdr:cNvSpPr txBox="1">
          <a:spLocks noChangeArrowheads="1"/>
        </xdr:cNvSpPr>
      </xdr:nvSpPr>
      <xdr:spPr bwMode="auto">
        <a:xfrm>
          <a:off x="1943100" y="9324975"/>
          <a:ext cx="5334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MS Sans Serif"/>
            </a:rPr>
            <a:t>Q1 = 36.5</a:t>
          </a:r>
          <a:endParaRPr lang="en-GB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11</xdr:row>
      <xdr:rowOff>180974</xdr:rowOff>
    </xdr:from>
    <xdr:to>
      <xdr:col>11</xdr:col>
      <xdr:colOff>9524</xdr:colOff>
      <xdr:row>28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74E8B6-B1FE-41D4-BCBB-A275A1738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K12"/>
  <sheetViews>
    <sheetView zoomScale="95" workbookViewId="0">
      <selection activeCell="M27" sqref="M27"/>
    </sheetView>
  </sheetViews>
  <sheetFormatPr defaultColWidth="9.140625" defaultRowHeight="15" x14ac:dyDescent="0.25"/>
  <cols>
    <col min="1" max="1" width="16.85546875" style="1" customWidth="1"/>
    <col min="2" max="2" width="13.42578125" style="1" customWidth="1"/>
    <col min="3" max="3" width="15.42578125" style="1" customWidth="1"/>
    <col min="4" max="4" width="13.28515625" style="1" customWidth="1"/>
    <col min="5" max="5" width="17" style="1" customWidth="1"/>
    <col min="6" max="6" width="13.7109375" style="1" customWidth="1"/>
    <col min="7" max="7" width="5.42578125" style="1" customWidth="1"/>
    <col min="8" max="8" width="4.42578125" style="1" customWidth="1"/>
    <col min="9" max="9" width="10.42578125" style="1" customWidth="1"/>
    <col min="10" max="10" width="11" style="1" customWidth="1"/>
    <col min="11" max="11" width="39.85546875" style="1" customWidth="1"/>
    <col min="12" max="16384" width="9.140625" style="1"/>
  </cols>
  <sheetData>
    <row r="1" spans="1:11" x14ac:dyDescent="0.25">
      <c r="A1" s="1" t="s">
        <v>286</v>
      </c>
      <c r="H1" s="12"/>
    </row>
    <row r="2" spans="1:11" x14ac:dyDescent="0.25">
      <c r="H2" s="12"/>
    </row>
    <row r="3" spans="1:11" x14ac:dyDescent="0.25">
      <c r="A3" s="61" t="s">
        <v>7</v>
      </c>
      <c r="B3" s="61" t="s">
        <v>8</v>
      </c>
      <c r="C3" s="61" t="s">
        <v>9</v>
      </c>
      <c r="D3" s="61" t="s">
        <v>59</v>
      </c>
      <c r="E3" s="61" t="s">
        <v>37</v>
      </c>
      <c r="F3" s="61" t="s">
        <v>11</v>
      </c>
      <c r="G3" s="9"/>
      <c r="H3" s="12"/>
      <c r="I3" s="62" t="s">
        <v>17</v>
      </c>
      <c r="J3" s="11"/>
    </row>
    <row r="4" spans="1:11" x14ac:dyDescent="0.25">
      <c r="A4" s="5" t="s">
        <v>12</v>
      </c>
      <c r="B4" s="5">
        <v>399.5</v>
      </c>
      <c r="C4" s="5">
        <v>419.5</v>
      </c>
      <c r="D4" s="15">
        <f t="shared" ref="D4:D8" si="0">(B4+C4)/2</f>
        <v>409.5</v>
      </c>
      <c r="E4" s="5">
        <v>11</v>
      </c>
      <c r="F4" s="16">
        <f>E4*D4</f>
        <v>4504.5</v>
      </c>
      <c r="G4" s="56"/>
      <c r="H4" s="12"/>
      <c r="I4" s="63" t="s">
        <v>71</v>
      </c>
      <c r="J4" s="60">
        <f>SUM(E4:E8)</f>
        <v>98</v>
      </c>
      <c r="K4" s="19" t="s">
        <v>233</v>
      </c>
    </row>
    <row r="5" spans="1:11" x14ac:dyDescent="0.25">
      <c r="A5" s="5" t="s">
        <v>13</v>
      </c>
      <c r="B5" s="5">
        <v>419.5</v>
      </c>
      <c r="C5" s="5">
        <v>439.5</v>
      </c>
      <c r="D5" s="15">
        <f t="shared" si="0"/>
        <v>429.5</v>
      </c>
      <c r="E5" s="5">
        <v>23</v>
      </c>
      <c r="F5" s="16">
        <f t="shared" ref="F5:F8" si="1">E5*D5</f>
        <v>9878.5</v>
      </c>
      <c r="G5" s="56"/>
      <c r="H5" s="12"/>
      <c r="I5" s="63" t="s">
        <v>72</v>
      </c>
      <c r="J5" s="60">
        <f>SUM(F4:F8)</f>
        <v>44091</v>
      </c>
      <c r="K5" s="19" t="s">
        <v>263</v>
      </c>
    </row>
    <row r="6" spans="1:11" x14ac:dyDescent="0.25">
      <c r="A6" s="5" t="s">
        <v>14</v>
      </c>
      <c r="B6" s="5">
        <v>439.5</v>
      </c>
      <c r="C6" s="5">
        <v>459.5</v>
      </c>
      <c r="D6" s="15">
        <f t="shared" si="0"/>
        <v>449.5</v>
      </c>
      <c r="E6" s="5">
        <v>30</v>
      </c>
      <c r="F6" s="16">
        <f t="shared" si="1"/>
        <v>13485</v>
      </c>
      <c r="G6" s="56"/>
      <c r="H6" s="12"/>
      <c r="I6" s="63" t="s">
        <v>2</v>
      </c>
      <c r="J6" s="60">
        <f>J5/J4</f>
        <v>449.90816326530614</v>
      </c>
      <c r="K6" s="19" t="s">
        <v>273</v>
      </c>
    </row>
    <row r="7" spans="1:11" x14ac:dyDescent="0.25">
      <c r="A7" s="5" t="s">
        <v>15</v>
      </c>
      <c r="B7" s="5">
        <v>459.5</v>
      </c>
      <c r="C7" s="5">
        <v>479.5</v>
      </c>
      <c r="D7" s="15">
        <f t="shared" si="0"/>
        <v>469.5</v>
      </c>
      <c r="E7" s="5">
        <v>21</v>
      </c>
      <c r="F7" s="16">
        <f t="shared" si="1"/>
        <v>9859.5</v>
      </c>
      <c r="G7" s="56"/>
      <c r="H7" s="12"/>
      <c r="I7" s="63" t="s">
        <v>2</v>
      </c>
      <c r="J7" s="60">
        <f>SUMPRODUCT(D4:D8,E4:E8)/SUM(E4:E8)</f>
        <v>449.90816326530614</v>
      </c>
      <c r="K7" s="19" t="s">
        <v>264</v>
      </c>
    </row>
    <row r="8" spans="1:11" x14ac:dyDescent="0.25">
      <c r="A8" s="5" t="s">
        <v>16</v>
      </c>
      <c r="B8" s="5">
        <v>479.5</v>
      </c>
      <c r="C8" s="5">
        <v>499.5</v>
      </c>
      <c r="D8" s="15">
        <f t="shared" si="0"/>
        <v>489.5</v>
      </c>
      <c r="E8" s="5">
        <v>13</v>
      </c>
      <c r="F8" s="16">
        <f t="shared" si="1"/>
        <v>6363.5</v>
      </c>
      <c r="G8" s="56"/>
      <c r="H8" s="12"/>
    </row>
    <row r="9" spans="1:11" x14ac:dyDescent="0.25">
      <c r="H9" s="12"/>
    </row>
    <row r="12" spans="1:11" x14ac:dyDescent="0.25">
      <c r="D12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F17"/>
  <sheetViews>
    <sheetView workbookViewId="0">
      <selection activeCell="A2" sqref="A2"/>
    </sheetView>
  </sheetViews>
  <sheetFormatPr defaultColWidth="16.28515625" defaultRowHeight="15" x14ac:dyDescent="0.25"/>
  <cols>
    <col min="1" max="1" width="16.28515625" style="1"/>
    <col min="2" max="2" width="18" style="1" customWidth="1"/>
    <col min="3" max="16384" width="16.28515625" style="1"/>
  </cols>
  <sheetData>
    <row r="1" spans="1:6" x14ac:dyDescent="0.25">
      <c r="A1" s="1" t="s">
        <v>292</v>
      </c>
    </row>
    <row r="3" spans="1:6" x14ac:dyDescent="0.25">
      <c r="B3" s="13" t="s">
        <v>99</v>
      </c>
      <c r="C3" s="13" t="s">
        <v>82</v>
      </c>
      <c r="D3" s="13" t="s">
        <v>74</v>
      </c>
      <c r="E3" s="13" t="s">
        <v>11</v>
      </c>
    </row>
    <row r="4" spans="1:6" x14ac:dyDescent="0.25">
      <c r="B4" s="10">
        <v>10</v>
      </c>
      <c r="C4" s="34" t="s">
        <v>98</v>
      </c>
      <c r="D4" s="10">
        <v>2</v>
      </c>
      <c r="E4" s="10">
        <f t="shared" ref="E4:E10" si="0">D4*B4</f>
        <v>20</v>
      </c>
      <c r="F4" s="3" t="s">
        <v>97</v>
      </c>
    </row>
    <row r="5" spans="1:6" x14ac:dyDescent="0.25">
      <c r="B5" s="10">
        <v>15</v>
      </c>
      <c r="C5" s="34" t="s">
        <v>96</v>
      </c>
      <c r="D5" s="10">
        <v>3</v>
      </c>
      <c r="E5" s="10">
        <f t="shared" si="0"/>
        <v>45</v>
      </c>
    </row>
    <row r="6" spans="1:6" x14ac:dyDescent="0.25">
      <c r="B6" s="10">
        <v>20</v>
      </c>
      <c r="C6" s="34" t="s">
        <v>95</v>
      </c>
      <c r="D6" s="10">
        <v>6</v>
      </c>
      <c r="E6" s="10">
        <f t="shared" si="0"/>
        <v>120</v>
      </c>
    </row>
    <row r="7" spans="1:6" x14ac:dyDescent="0.25">
      <c r="B7" s="10">
        <v>25</v>
      </c>
      <c r="C7" s="34" t="s">
        <v>94</v>
      </c>
      <c r="D7" s="10">
        <v>11</v>
      </c>
      <c r="E7" s="10">
        <f t="shared" si="0"/>
        <v>275</v>
      </c>
    </row>
    <row r="8" spans="1:6" x14ac:dyDescent="0.25">
      <c r="B8" s="10">
        <v>30</v>
      </c>
      <c r="C8" s="34" t="s">
        <v>93</v>
      </c>
      <c r="D8" s="10">
        <v>8</v>
      </c>
      <c r="E8" s="10">
        <f t="shared" si="0"/>
        <v>240</v>
      </c>
    </row>
    <row r="9" spans="1:6" x14ac:dyDescent="0.25">
      <c r="B9" s="10">
        <v>35</v>
      </c>
      <c r="C9" s="34" t="s">
        <v>92</v>
      </c>
      <c r="D9" s="10">
        <v>4</v>
      </c>
      <c r="E9" s="10">
        <f t="shared" si="0"/>
        <v>140</v>
      </c>
    </row>
    <row r="10" spans="1:6" x14ac:dyDescent="0.25">
      <c r="B10" s="10">
        <v>40</v>
      </c>
      <c r="C10" s="34" t="s">
        <v>91</v>
      </c>
      <c r="D10" s="10">
        <v>6</v>
      </c>
      <c r="E10" s="10">
        <f t="shared" si="0"/>
        <v>240</v>
      </c>
    </row>
    <row r="13" spans="1:6" x14ac:dyDescent="0.25">
      <c r="D13" s="4" t="s">
        <v>71</v>
      </c>
      <c r="E13" s="1">
        <f>SUM(D4:D10)</f>
        <v>40</v>
      </c>
      <c r="F13" s="3" t="s">
        <v>90</v>
      </c>
    </row>
    <row r="14" spans="1:6" x14ac:dyDescent="0.25">
      <c r="D14" s="4" t="s">
        <v>72</v>
      </c>
      <c r="E14" s="1">
        <f>SUM(E4:E10)</f>
        <v>1080</v>
      </c>
      <c r="F14" s="3" t="s">
        <v>89</v>
      </c>
    </row>
    <row r="15" spans="1:6" x14ac:dyDescent="0.25">
      <c r="D15" s="4"/>
    </row>
    <row r="16" spans="1:6" x14ac:dyDescent="0.25">
      <c r="D16" s="4" t="s">
        <v>4</v>
      </c>
      <c r="E16" s="1">
        <f>E14/E13</f>
        <v>27</v>
      </c>
      <c r="F16" s="3" t="s">
        <v>88</v>
      </c>
    </row>
    <row r="17" spans="4:4" x14ac:dyDescent="0.25">
      <c r="D17" s="4"/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H63"/>
  <sheetViews>
    <sheetView workbookViewId="0">
      <selection activeCell="A2" sqref="A2"/>
    </sheetView>
  </sheetViews>
  <sheetFormatPr defaultColWidth="9.140625" defaultRowHeight="15" x14ac:dyDescent="0.25"/>
  <cols>
    <col min="1" max="1" width="13.85546875" style="1" customWidth="1"/>
    <col min="2" max="2" width="17.42578125" style="1" customWidth="1"/>
    <col min="3" max="3" width="18.7109375" style="1" customWidth="1"/>
    <col min="4" max="4" width="13.140625" style="1" customWidth="1"/>
    <col min="5" max="5" width="11" style="1" customWidth="1"/>
    <col min="6" max="7" width="9.140625" style="1"/>
    <col min="8" max="8" width="12.5703125" style="1" customWidth="1"/>
    <col min="9" max="16384" width="9.140625" style="1"/>
  </cols>
  <sheetData>
    <row r="1" spans="1:8" x14ac:dyDescent="0.25">
      <c r="A1" s="1" t="s">
        <v>293</v>
      </c>
    </row>
    <row r="3" spans="1:8" x14ac:dyDescent="0.25">
      <c r="B3" s="13" t="s">
        <v>118</v>
      </c>
      <c r="C3" s="13" t="s">
        <v>117</v>
      </c>
      <c r="D3" s="13" t="s">
        <v>116</v>
      </c>
      <c r="F3" s="13" t="s">
        <v>74</v>
      </c>
      <c r="G3" s="13" t="s">
        <v>11</v>
      </c>
    </row>
    <row r="4" spans="1:8" x14ac:dyDescent="0.25">
      <c r="B4" s="10">
        <v>4</v>
      </c>
      <c r="C4" s="10">
        <v>4.2</v>
      </c>
      <c r="D4" s="10">
        <f t="shared" ref="D4:D9" si="0">(B4+C4)/2</f>
        <v>4.0999999999999996</v>
      </c>
      <c r="E4" s="3" t="s">
        <v>115</v>
      </c>
      <c r="F4" s="10">
        <v>4</v>
      </c>
      <c r="G4" s="11">
        <f t="shared" ref="G4:G9" si="1">F4*D4</f>
        <v>16.399999999999999</v>
      </c>
      <c r="H4" s="3" t="s">
        <v>114</v>
      </c>
    </row>
    <row r="5" spans="1:8" x14ac:dyDescent="0.25">
      <c r="B5" s="10">
        <v>4.3</v>
      </c>
      <c r="C5" s="10">
        <v>4.5</v>
      </c>
      <c r="D5" s="10">
        <f t="shared" si="0"/>
        <v>4.4000000000000004</v>
      </c>
      <c r="F5" s="10">
        <v>9</v>
      </c>
      <c r="G5" s="11">
        <f t="shared" si="1"/>
        <v>39.6</v>
      </c>
    </row>
    <row r="6" spans="1:8" x14ac:dyDescent="0.25">
      <c r="B6" s="10">
        <v>4.5999999999999996</v>
      </c>
      <c r="C6" s="10">
        <v>4.8</v>
      </c>
      <c r="D6" s="10">
        <f t="shared" si="0"/>
        <v>4.6999999999999993</v>
      </c>
      <c r="F6" s="10">
        <v>13</v>
      </c>
      <c r="G6" s="11">
        <f t="shared" si="1"/>
        <v>61.099999999999994</v>
      </c>
    </row>
    <row r="7" spans="1:8" x14ac:dyDescent="0.25">
      <c r="B7" s="10">
        <v>4.9000000000000004</v>
      </c>
      <c r="C7" s="10">
        <v>5.0999999999999996</v>
      </c>
      <c r="D7" s="10">
        <f t="shared" si="0"/>
        <v>5</v>
      </c>
      <c r="F7" s="10">
        <v>20</v>
      </c>
      <c r="G7" s="11">
        <f t="shared" si="1"/>
        <v>100</v>
      </c>
    </row>
    <row r="8" spans="1:8" x14ac:dyDescent="0.25">
      <c r="B8" s="10">
        <v>5.2</v>
      </c>
      <c r="C8" s="10">
        <v>5.4</v>
      </c>
      <c r="D8" s="10">
        <f t="shared" si="0"/>
        <v>5.3000000000000007</v>
      </c>
      <c r="F8" s="10">
        <v>34</v>
      </c>
      <c r="G8" s="11">
        <f t="shared" si="1"/>
        <v>180.20000000000002</v>
      </c>
    </row>
    <row r="9" spans="1:8" x14ac:dyDescent="0.25">
      <c r="B9" s="10">
        <v>5.5</v>
      </c>
      <c r="C9" s="10">
        <v>5.7</v>
      </c>
      <c r="D9" s="10">
        <f t="shared" si="0"/>
        <v>5.6</v>
      </c>
      <c r="F9" s="10">
        <v>18</v>
      </c>
      <c r="G9" s="11">
        <f t="shared" si="1"/>
        <v>100.8</v>
      </c>
    </row>
    <row r="11" spans="1:8" x14ac:dyDescent="0.25">
      <c r="F11" s="4" t="s">
        <v>71</v>
      </c>
      <c r="G11" s="1">
        <f>SUM(F4:F9)</f>
        <v>98</v>
      </c>
      <c r="H11" s="3" t="s">
        <v>49</v>
      </c>
    </row>
    <row r="12" spans="1:8" x14ac:dyDescent="0.25">
      <c r="F12" s="4" t="s">
        <v>72</v>
      </c>
      <c r="G12" s="1">
        <f>SUM(G4:G9)</f>
        <v>498.1</v>
      </c>
      <c r="H12" s="3" t="s">
        <v>50</v>
      </c>
    </row>
    <row r="13" spans="1:8" x14ac:dyDescent="0.25">
      <c r="F13" s="4" t="s">
        <v>4</v>
      </c>
      <c r="G13" s="1">
        <f>G12/G11</f>
        <v>5.08265306122449</v>
      </c>
      <c r="H13" s="3" t="s">
        <v>113</v>
      </c>
    </row>
    <row r="16" spans="1:8" x14ac:dyDescent="0.25">
      <c r="B16" s="1" t="s">
        <v>112</v>
      </c>
    </row>
    <row r="18" spans="3:5" x14ac:dyDescent="0.25">
      <c r="C18" s="9" t="s">
        <v>47</v>
      </c>
      <c r="D18" s="9" t="s">
        <v>48</v>
      </c>
    </row>
    <row r="19" spans="3:5" x14ac:dyDescent="0.25">
      <c r="C19" s="9">
        <v>3.95</v>
      </c>
      <c r="D19" s="9">
        <v>0</v>
      </c>
    </row>
    <row r="20" spans="3:5" x14ac:dyDescent="0.25">
      <c r="C20" s="9">
        <v>4.25</v>
      </c>
      <c r="D20" s="9">
        <f t="shared" ref="D20:D25" si="2">D19+F4</f>
        <v>4</v>
      </c>
      <c r="E20" s="3" t="s">
        <v>111</v>
      </c>
    </row>
    <row r="21" spans="3:5" x14ac:dyDescent="0.25">
      <c r="C21" s="9">
        <v>4.55</v>
      </c>
      <c r="D21" s="9">
        <f t="shared" si="2"/>
        <v>13</v>
      </c>
    </row>
    <row r="22" spans="3:5" x14ac:dyDescent="0.25">
      <c r="C22" s="9">
        <v>4.8499999999999996</v>
      </c>
      <c r="D22" s="9">
        <f t="shared" si="2"/>
        <v>26</v>
      </c>
    </row>
    <row r="23" spans="3:5" x14ac:dyDescent="0.25">
      <c r="C23" s="9">
        <v>5.15</v>
      </c>
      <c r="D23" s="9">
        <f t="shared" si="2"/>
        <v>46</v>
      </c>
    </row>
    <row r="24" spans="3:5" x14ac:dyDescent="0.25">
      <c r="C24" s="9">
        <v>5.45</v>
      </c>
      <c r="D24" s="9">
        <f t="shared" si="2"/>
        <v>80</v>
      </c>
    </row>
    <row r="25" spans="3:5" x14ac:dyDescent="0.25">
      <c r="C25" s="9">
        <v>5.75</v>
      </c>
      <c r="D25" s="9">
        <f t="shared" si="2"/>
        <v>98</v>
      </c>
      <c r="E25" s="3" t="s">
        <v>110</v>
      </c>
    </row>
    <row r="27" spans="3:5" x14ac:dyDescent="0.25">
      <c r="C27" s="1" t="s">
        <v>109</v>
      </c>
    </row>
    <row r="53" spans="2:6" x14ac:dyDescent="0.25">
      <c r="B53" s="1" t="s">
        <v>108</v>
      </c>
    </row>
    <row r="55" spans="2:6" x14ac:dyDescent="0.25">
      <c r="C55" s="1" t="s">
        <v>107</v>
      </c>
      <c r="D55" s="1">
        <f>49.5</f>
        <v>49.5</v>
      </c>
      <c r="F55" s="1" t="s">
        <v>106</v>
      </c>
    </row>
    <row r="57" spans="2:6" x14ac:dyDescent="0.25">
      <c r="C57" s="4" t="s">
        <v>20</v>
      </c>
      <c r="D57" s="1">
        <f>C23</f>
        <v>5.15</v>
      </c>
      <c r="E57" s="3" t="s">
        <v>105</v>
      </c>
    </row>
    <row r="58" spans="2:6" x14ac:dyDescent="0.25">
      <c r="C58" s="4" t="s">
        <v>24</v>
      </c>
      <c r="D58" s="1">
        <f>C24-C23</f>
        <v>0.29999999999999982</v>
      </c>
      <c r="E58" s="3" t="s">
        <v>104</v>
      </c>
    </row>
    <row r="59" spans="2:6" x14ac:dyDescent="0.25">
      <c r="C59" s="4" t="s">
        <v>22</v>
      </c>
      <c r="D59" s="1">
        <f>D25</f>
        <v>98</v>
      </c>
      <c r="E59" s="3" t="s">
        <v>103</v>
      </c>
    </row>
    <row r="60" spans="2:6" x14ac:dyDescent="0.25">
      <c r="C60" s="4" t="s">
        <v>25</v>
      </c>
      <c r="D60" s="1">
        <f>D23</f>
        <v>46</v>
      </c>
      <c r="E60" s="3" t="s">
        <v>102</v>
      </c>
    </row>
    <row r="61" spans="2:6" x14ac:dyDescent="0.25">
      <c r="C61" s="4" t="s">
        <v>26</v>
      </c>
      <c r="D61" s="1">
        <f>F8</f>
        <v>34</v>
      </c>
      <c r="E61" s="3" t="s">
        <v>101</v>
      </c>
    </row>
    <row r="63" spans="2:6" x14ac:dyDescent="0.25">
      <c r="C63" s="4" t="s">
        <v>5</v>
      </c>
      <c r="D63" s="1">
        <f>D57+D58*((D59+1)/2-D60)/D61</f>
        <v>5.1808823529411772</v>
      </c>
      <c r="E63" s="3" t="s">
        <v>100</v>
      </c>
    </row>
  </sheetData>
  <printOptions headings="1"/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I35"/>
  <sheetViews>
    <sheetView workbookViewId="0">
      <selection activeCell="N29" sqref="N29"/>
    </sheetView>
  </sheetViews>
  <sheetFormatPr defaultColWidth="9.140625" defaultRowHeight="15" x14ac:dyDescent="0.25"/>
  <cols>
    <col min="1" max="1" width="11" style="1" customWidth="1"/>
    <col min="2" max="2" width="14.42578125" style="1" customWidth="1"/>
    <col min="3" max="3" width="13.5703125" style="1" customWidth="1"/>
    <col min="4" max="4" width="9.7109375" style="1" customWidth="1"/>
    <col min="5" max="5" width="9.140625" style="1"/>
    <col min="6" max="6" width="11" style="1" customWidth="1"/>
    <col min="7" max="7" width="18.28515625" style="1" customWidth="1"/>
    <col min="8" max="8" width="12.85546875" style="1" customWidth="1"/>
    <col min="9" max="9" width="19.28515625" style="1" customWidth="1"/>
    <col min="10" max="16384" width="9.140625" style="1"/>
  </cols>
  <sheetData>
    <row r="1" spans="1:9" x14ac:dyDescent="0.25">
      <c r="A1" s="1" t="s">
        <v>294</v>
      </c>
    </row>
    <row r="3" spans="1:9" x14ac:dyDescent="0.25">
      <c r="A3" s="1" t="s">
        <v>152</v>
      </c>
    </row>
    <row r="5" spans="1:9" x14ac:dyDescent="0.25">
      <c r="B5" s="41" t="s">
        <v>151</v>
      </c>
      <c r="C5" s="41" t="s">
        <v>37</v>
      </c>
      <c r="D5" s="13" t="s">
        <v>150</v>
      </c>
      <c r="E5" s="13" t="s">
        <v>149</v>
      </c>
      <c r="F5" s="13" t="s">
        <v>148</v>
      </c>
      <c r="G5" s="10"/>
      <c r="H5" s="13" t="s">
        <v>147</v>
      </c>
    </row>
    <row r="6" spans="1:9" x14ac:dyDescent="0.25">
      <c r="B6" s="35" t="s">
        <v>146</v>
      </c>
      <c r="C6" s="25">
        <v>6</v>
      </c>
      <c r="D6" s="10">
        <v>0</v>
      </c>
      <c r="E6" s="10">
        <v>10</v>
      </c>
      <c r="F6" s="10">
        <f t="shared" ref="F6:F15" si="0">(D6+E6)/2</f>
        <v>5</v>
      </c>
      <c r="G6" s="36" t="s">
        <v>145</v>
      </c>
      <c r="H6" s="10">
        <f t="shared" ref="H6:H15" si="1">F6*C6</f>
        <v>30</v>
      </c>
      <c r="I6" s="3" t="s">
        <v>144</v>
      </c>
    </row>
    <row r="7" spans="1:9" x14ac:dyDescent="0.25">
      <c r="B7" s="35" t="s">
        <v>143</v>
      </c>
      <c r="C7" s="25">
        <v>15</v>
      </c>
      <c r="D7" s="10">
        <v>11</v>
      </c>
      <c r="E7" s="10">
        <v>20</v>
      </c>
      <c r="F7" s="10">
        <f t="shared" si="0"/>
        <v>15.5</v>
      </c>
      <c r="G7" s="37"/>
      <c r="H7" s="10">
        <f t="shared" si="1"/>
        <v>232.5</v>
      </c>
    </row>
    <row r="8" spans="1:9" x14ac:dyDescent="0.25">
      <c r="B8" s="35" t="s">
        <v>142</v>
      </c>
      <c r="C8" s="25">
        <v>31</v>
      </c>
      <c r="D8" s="10">
        <v>21</v>
      </c>
      <c r="E8" s="10">
        <v>30</v>
      </c>
      <c r="F8" s="10">
        <f t="shared" si="0"/>
        <v>25.5</v>
      </c>
      <c r="G8" s="37"/>
      <c r="H8" s="10">
        <f t="shared" si="1"/>
        <v>790.5</v>
      </c>
    </row>
    <row r="9" spans="1:9" x14ac:dyDescent="0.25">
      <c r="B9" s="35" t="s">
        <v>141</v>
      </c>
      <c r="C9" s="25">
        <v>80</v>
      </c>
      <c r="D9" s="10">
        <v>31</v>
      </c>
      <c r="E9" s="10">
        <v>40</v>
      </c>
      <c r="F9" s="10">
        <f t="shared" si="0"/>
        <v>35.5</v>
      </c>
      <c r="G9" s="37"/>
      <c r="H9" s="10">
        <f t="shared" si="1"/>
        <v>2840</v>
      </c>
    </row>
    <row r="10" spans="1:9" x14ac:dyDescent="0.25">
      <c r="B10" s="35" t="s">
        <v>140</v>
      </c>
      <c r="C10" s="25">
        <v>93</v>
      </c>
      <c r="D10" s="10">
        <v>41</v>
      </c>
      <c r="E10" s="10">
        <v>50</v>
      </c>
      <c r="F10" s="10">
        <f t="shared" si="0"/>
        <v>45.5</v>
      </c>
      <c r="G10" s="37"/>
      <c r="H10" s="10">
        <f t="shared" si="1"/>
        <v>4231.5</v>
      </c>
    </row>
    <row r="11" spans="1:9" x14ac:dyDescent="0.25">
      <c r="B11" s="35" t="s">
        <v>139</v>
      </c>
      <c r="C11" s="25">
        <v>69</v>
      </c>
      <c r="D11" s="10">
        <v>51</v>
      </c>
      <c r="E11" s="10">
        <v>60</v>
      </c>
      <c r="F11" s="10">
        <f t="shared" si="0"/>
        <v>55.5</v>
      </c>
      <c r="G11" s="37"/>
      <c r="H11" s="10">
        <f t="shared" si="1"/>
        <v>3829.5</v>
      </c>
    </row>
    <row r="12" spans="1:9" x14ac:dyDescent="0.25">
      <c r="B12" s="35" t="s">
        <v>138</v>
      </c>
      <c r="C12" s="25">
        <v>54</v>
      </c>
      <c r="D12" s="10">
        <v>61</v>
      </c>
      <c r="E12" s="10">
        <v>70</v>
      </c>
      <c r="F12" s="10">
        <f t="shared" si="0"/>
        <v>65.5</v>
      </c>
      <c r="G12" s="37"/>
      <c r="H12" s="10">
        <f t="shared" si="1"/>
        <v>3537</v>
      </c>
    </row>
    <row r="13" spans="1:9" x14ac:dyDescent="0.25">
      <c r="B13" s="35" t="s">
        <v>137</v>
      </c>
      <c r="C13" s="25">
        <v>33</v>
      </c>
      <c r="D13" s="10">
        <v>71</v>
      </c>
      <c r="E13" s="10">
        <v>80</v>
      </c>
      <c r="F13" s="10">
        <f t="shared" si="0"/>
        <v>75.5</v>
      </c>
      <c r="G13" s="37"/>
      <c r="H13" s="10">
        <f t="shared" si="1"/>
        <v>2491.5</v>
      </c>
    </row>
    <row r="14" spans="1:9" x14ac:dyDescent="0.25">
      <c r="B14" s="35" t="s">
        <v>136</v>
      </c>
      <c r="C14" s="25">
        <v>12</v>
      </c>
      <c r="D14" s="10">
        <v>81</v>
      </c>
      <c r="E14" s="10">
        <v>90</v>
      </c>
      <c r="F14" s="10">
        <f t="shared" si="0"/>
        <v>85.5</v>
      </c>
      <c r="G14" s="37"/>
      <c r="H14" s="10">
        <f t="shared" si="1"/>
        <v>1026</v>
      </c>
    </row>
    <row r="15" spans="1:9" x14ac:dyDescent="0.25">
      <c r="B15" s="35" t="s">
        <v>135</v>
      </c>
      <c r="C15" s="25">
        <v>7</v>
      </c>
      <c r="D15" s="10">
        <v>91</v>
      </c>
      <c r="E15" s="10">
        <v>100</v>
      </c>
      <c r="F15" s="10">
        <f t="shared" si="0"/>
        <v>95.5</v>
      </c>
      <c r="G15" s="36" t="s">
        <v>134</v>
      </c>
      <c r="H15" s="10">
        <f t="shared" si="1"/>
        <v>668.5</v>
      </c>
      <c r="I15" s="3" t="s">
        <v>133</v>
      </c>
    </row>
    <row r="17" spans="1:9" x14ac:dyDescent="0.25">
      <c r="B17" s="38" t="s">
        <v>71</v>
      </c>
      <c r="C17" s="1">
        <f>SUM(C6:C15)</f>
        <v>400</v>
      </c>
      <c r="D17" s="3" t="s">
        <v>132</v>
      </c>
    </row>
    <row r="18" spans="1:9" x14ac:dyDescent="0.25">
      <c r="B18" s="38" t="s">
        <v>72</v>
      </c>
      <c r="C18" s="1">
        <f>SUM(H6:H15)</f>
        <v>19677</v>
      </c>
      <c r="D18" s="3" t="s">
        <v>131</v>
      </c>
    </row>
    <row r="19" spans="1:9" x14ac:dyDescent="0.25">
      <c r="B19" s="4" t="s">
        <v>4</v>
      </c>
      <c r="C19" s="1">
        <f>C18/C17</f>
        <v>49.192500000000003</v>
      </c>
      <c r="D19" s="3" t="s">
        <v>51</v>
      </c>
    </row>
    <row r="21" spans="1:9" x14ac:dyDescent="0.25">
      <c r="A21" s="1" t="s">
        <v>130</v>
      </c>
    </row>
    <row r="23" spans="1:9" x14ac:dyDescent="0.25">
      <c r="B23" s="13" t="s">
        <v>129</v>
      </c>
      <c r="C23" s="13" t="s">
        <v>48</v>
      </c>
    </row>
    <row r="24" spans="1:9" x14ac:dyDescent="0.25">
      <c r="B24" s="10">
        <v>10.5</v>
      </c>
      <c r="C24" s="10">
        <f>C6</f>
        <v>6</v>
      </c>
      <c r="D24" s="3" t="s">
        <v>128</v>
      </c>
      <c r="G24" s="4" t="s">
        <v>22</v>
      </c>
      <c r="H24" s="1">
        <f>C33</f>
        <v>400</v>
      </c>
      <c r="I24" s="3" t="s">
        <v>127</v>
      </c>
    </row>
    <row r="25" spans="1:9" x14ac:dyDescent="0.25">
      <c r="B25" s="10">
        <v>20.5</v>
      </c>
      <c r="C25" s="10">
        <f t="shared" ref="C25:C33" si="2">C24+C7</f>
        <v>21</v>
      </c>
      <c r="D25" s="3" t="s">
        <v>126</v>
      </c>
      <c r="G25" s="1" t="s">
        <v>125</v>
      </c>
    </row>
    <row r="26" spans="1:9" x14ac:dyDescent="0.25">
      <c r="B26" s="10">
        <v>30.5</v>
      </c>
      <c r="C26" s="10">
        <f t="shared" si="2"/>
        <v>52</v>
      </c>
    </row>
    <row r="27" spans="1:9" x14ac:dyDescent="0.25">
      <c r="B27" s="10">
        <v>40.5</v>
      </c>
      <c r="C27" s="10">
        <f t="shared" si="2"/>
        <v>132</v>
      </c>
      <c r="G27" s="1" t="s">
        <v>21</v>
      </c>
    </row>
    <row r="28" spans="1:9" x14ac:dyDescent="0.25">
      <c r="B28" s="10">
        <v>50.5</v>
      </c>
      <c r="C28" s="10">
        <f t="shared" si="2"/>
        <v>225</v>
      </c>
      <c r="G28" s="4" t="s">
        <v>121</v>
      </c>
      <c r="H28" s="1">
        <v>50</v>
      </c>
    </row>
    <row r="29" spans="1:9" x14ac:dyDescent="0.25">
      <c r="B29" s="10">
        <v>60.5</v>
      </c>
      <c r="C29" s="10">
        <f t="shared" si="2"/>
        <v>294</v>
      </c>
      <c r="G29" s="4" t="s">
        <v>120</v>
      </c>
      <c r="H29" s="1">
        <f>(H28/100)*(H24+1)</f>
        <v>200.5</v>
      </c>
      <c r="I29" s="3" t="s">
        <v>124</v>
      </c>
    </row>
    <row r="30" spans="1:9" x14ac:dyDescent="0.25">
      <c r="B30" s="10">
        <v>70.5</v>
      </c>
      <c r="C30" s="10">
        <f t="shared" si="2"/>
        <v>348</v>
      </c>
      <c r="G30" s="1" t="s">
        <v>36</v>
      </c>
    </row>
    <row r="31" spans="1:9" x14ac:dyDescent="0.25">
      <c r="B31" s="10">
        <v>80.5</v>
      </c>
      <c r="C31" s="10">
        <f t="shared" si="2"/>
        <v>381</v>
      </c>
      <c r="G31" s="4" t="s">
        <v>121</v>
      </c>
      <c r="H31" s="1">
        <v>75</v>
      </c>
    </row>
    <row r="32" spans="1:9" x14ac:dyDescent="0.25">
      <c r="B32" s="10">
        <v>90.5</v>
      </c>
      <c r="C32" s="10">
        <f t="shared" si="2"/>
        <v>393</v>
      </c>
      <c r="G32" s="4" t="s">
        <v>120</v>
      </c>
      <c r="H32" s="1">
        <f>(H31/100)*(H24+1)</f>
        <v>300.75</v>
      </c>
      <c r="I32" s="3" t="s">
        <v>123</v>
      </c>
    </row>
    <row r="33" spans="2:9" x14ac:dyDescent="0.25">
      <c r="B33" s="10">
        <v>100.5</v>
      </c>
      <c r="C33" s="10">
        <f t="shared" si="2"/>
        <v>400</v>
      </c>
      <c r="D33" s="3" t="s">
        <v>122</v>
      </c>
      <c r="G33" s="1" t="s">
        <v>35</v>
      </c>
    </row>
    <row r="34" spans="2:9" x14ac:dyDescent="0.25">
      <c r="G34" s="4" t="s">
        <v>121</v>
      </c>
      <c r="H34" s="1">
        <v>25</v>
      </c>
    </row>
    <row r="35" spans="2:9" x14ac:dyDescent="0.25">
      <c r="G35" s="4" t="s">
        <v>120</v>
      </c>
      <c r="H35" s="1">
        <f>(H34/100)*(H24+1)</f>
        <v>100.25</v>
      </c>
      <c r="I35" s="3" t="s">
        <v>119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D19"/>
  <sheetViews>
    <sheetView workbookViewId="0">
      <selection activeCell="A2" sqref="A2"/>
    </sheetView>
  </sheetViews>
  <sheetFormatPr defaultColWidth="9.140625" defaultRowHeight="15" x14ac:dyDescent="0.25"/>
  <cols>
    <col min="1" max="1" width="9.140625" style="1"/>
    <col min="2" max="2" width="43.140625" style="1" customWidth="1"/>
    <col min="3" max="3" width="18" style="9" customWidth="1"/>
    <col min="4" max="4" width="18.28515625" style="9" customWidth="1"/>
    <col min="5" max="16384" width="9.140625" style="1"/>
  </cols>
  <sheetData>
    <row r="1" spans="1:4" x14ac:dyDescent="0.25">
      <c r="A1" s="1" t="s">
        <v>295</v>
      </c>
    </row>
    <row r="3" spans="1:4" ht="30" x14ac:dyDescent="0.25">
      <c r="B3" s="45" t="s">
        <v>235</v>
      </c>
      <c r="C3" s="46" t="s">
        <v>236</v>
      </c>
      <c r="D3" s="46" t="s">
        <v>237</v>
      </c>
    </row>
    <row r="4" spans="1:4" x14ac:dyDescent="0.25">
      <c r="B4" s="45" t="s">
        <v>238</v>
      </c>
      <c r="C4" s="8">
        <v>18.100000000000001</v>
      </c>
      <c r="D4" s="8">
        <v>20.8</v>
      </c>
    </row>
    <row r="5" spans="1:4" x14ac:dyDescent="0.25">
      <c r="B5" s="45" t="s">
        <v>239</v>
      </c>
      <c r="C5" s="8">
        <v>18.2</v>
      </c>
      <c r="D5" s="8">
        <v>21.4</v>
      </c>
    </row>
    <row r="6" spans="1:4" x14ac:dyDescent="0.25">
      <c r="B6" s="45" t="s">
        <v>240</v>
      </c>
      <c r="C6" s="8">
        <v>18.399999999999999</v>
      </c>
      <c r="D6" s="8">
        <v>21.1</v>
      </c>
    </row>
    <row r="7" spans="1:4" x14ac:dyDescent="0.25">
      <c r="B7" s="45" t="s">
        <v>241</v>
      </c>
      <c r="C7" s="8">
        <v>19.3</v>
      </c>
      <c r="D7" s="8">
        <v>23.5</v>
      </c>
    </row>
    <row r="8" spans="1:4" x14ac:dyDescent="0.25">
      <c r="B8" s="45" t="s">
        <v>242</v>
      </c>
      <c r="C8" s="8">
        <v>19.7</v>
      </c>
      <c r="D8" s="8">
        <v>24</v>
      </c>
    </row>
    <row r="9" spans="1:4" x14ac:dyDescent="0.25">
      <c r="B9" s="45" t="s">
        <v>243</v>
      </c>
      <c r="C9" s="8">
        <v>19.2</v>
      </c>
      <c r="D9" s="8">
        <v>22.8</v>
      </c>
    </row>
    <row r="10" spans="1:4" x14ac:dyDescent="0.25">
      <c r="B10" s="45" t="s">
        <v>244</v>
      </c>
      <c r="C10" s="8">
        <v>18.600000000000001</v>
      </c>
      <c r="D10" s="8">
        <v>21.4</v>
      </c>
    </row>
    <row r="11" spans="1:4" x14ac:dyDescent="0.25">
      <c r="B11" s="45" t="s">
        <v>245</v>
      </c>
      <c r="C11" s="8">
        <v>18.899999999999999</v>
      </c>
      <c r="D11" s="8">
        <v>21.6</v>
      </c>
    </row>
    <row r="12" spans="1:4" x14ac:dyDescent="0.25">
      <c r="B12" s="45" t="s">
        <v>246</v>
      </c>
      <c r="C12" s="8">
        <v>18.8</v>
      </c>
      <c r="D12" s="8">
        <v>21.3</v>
      </c>
    </row>
    <row r="13" spans="1:4" x14ac:dyDescent="0.25">
      <c r="B13" s="45" t="s">
        <v>247</v>
      </c>
      <c r="C13" s="8">
        <v>18.8</v>
      </c>
      <c r="D13" s="8">
        <v>21.6</v>
      </c>
    </row>
    <row r="16" spans="1:4" x14ac:dyDescent="0.25">
      <c r="B16" s="43" t="s">
        <v>248</v>
      </c>
      <c r="C16" s="10">
        <f>MEDIAN(C4:C13)</f>
        <v>18.8</v>
      </c>
      <c r="D16" s="2" t="s">
        <v>250</v>
      </c>
    </row>
    <row r="17" spans="2:4" x14ac:dyDescent="0.25">
      <c r="B17" s="43" t="s">
        <v>249</v>
      </c>
      <c r="C17" s="10">
        <f>MEDIAN(D4:D13)</f>
        <v>21.5</v>
      </c>
      <c r="D17" s="2" t="s">
        <v>251</v>
      </c>
    </row>
    <row r="19" spans="2:4" x14ac:dyDescent="0.25">
      <c r="B19" s="1" t="s">
        <v>252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G16"/>
  <sheetViews>
    <sheetView workbookViewId="0">
      <selection activeCell="A2" sqref="A2"/>
    </sheetView>
  </sheetViews>
  <sheetFormatPr defaultColWidth="9.140625" defaultRowHeight="15" x14ac:dyDescent="0.25"/>
  <cols>
    <col min="1" max="1" width="15.140625" style="1" customWidth="1"/>
    <col min="2" max="2" width="21.140625" style="1" customWidth="1"/>
    <col min="3" max="3" width="9.140625" style="1"/>
    <col min="4" max="4" width="21.140625" style="1" customWidth="1"/>
    <col min="5" max="16384" width="9.140625" style="1"/>
  </cols>
  <sheetData>
    <row r="1" spans="1:7" x14ac:dyDescent="0.25">
      <c r="A1" s="1" t="s">
        <v>296</v>
      </c>
    </row>
    <row r="3" spans="1:7" x14ac:dyDescent="0.25">
      <c r="B3" s="13" t="s">
        <v>160</v>
      </c>
      <c r="C3" s="13" t="s">
        <v>74</v>
      </c>
      <c r="D3" s="13" t="s">
        <v>11</v>
      </c>
      <c r="E3" s="10"/>
      <c r="F3" s="13" t="s">
        <v>159</v>
      </c>
      <c r="G3" s="11"/>
    </row>
    <row r="4" spans="1:7" x14ac:dyDescent="0.25">
      <c r="B4" s="10">
        <v>0</v>
      </c>
      <c r="C4" s="10">
        <v>4</v>
      </c>
      <c r="D4" s="10">
        <f t="shared" ref="D4:D9" si="0">B4*C4</f>
        <v>0</v>
      </c>
      <c r="E4" s="39" t="s">
        <v>158</v>
      </c>
      <c r="F4" s="10">
        <f t="shared" ref="F4:F9" si="1">D4*B4</f>
        <v>0</v>
      </c>
      <c r="G4" s="40" t="s">
        <v>97</v>
      </c>
    </row>
    <row r="5" spans="1:7" x14ac:dyDescent="0.25">
      <c r="B5" s="10">
        <v>2</v>
      </c>
      <c r="C5" s="10">
        <v>8</v>
      </c>
      <c r="D5" s="10">
        <f t="shared" si="0"/>
        <v>16</v>
      </c>
      <c r="E5" s="10"/>
      <c r="F5" s="10">
        <f t="shared" si="1"/>
        <v>32</v>
      </c>
      <c r="G5" s="11"/>
    </row>
    <row r="6" spans="1:7" x14ac:dyDescent="0.25">
      <c r="B6" s="10">
        <v>3</v>
      </c>
      <c r="C6" s="10">
        <v>12</v>
      </c>
      <c r="D6" s="10">
        <f t="shared" si="0"/>
        <v>36</v>
      </c>
      <c r="E6" s="10"/>
      <c r="F6" s="10">
        <f t="shared" si="1"/>
        <v>108</v>
      </c>
      <c r="G6" s="11"/>
    </row>
    <row r="7" spans="1:7" x14ac:dyDescent="0.25">
      <c r="B7" s="10">
        <v>5</v>
      </c>
      <c r="C7" s="10">
        <v>4</v>
      </c>
      <c r="D7" s="10">
        <f t="shared" si="0"/>
        <v>20</v>
      </c>
      <c r="E7" s="10"/>
      <c r="F7" s="10">
        <f t="shared" si="1"/>
        <v>100</v>
      </c>
      <c r="G7" s="11"/>
    </row>
    <row r="8" spans="1:7" x14ac:dyDescent="0.25">
      <c r="B8" s="10">
        <v>6</v>
      </c>
      <c r="C8" s="10">
        <v>2</v>
      </c>
      <c r="D8" s="10">
        <f t="shared" si="0"/>
        <v>12</v>
      </c>
      <c r="E8" s="10"/>
      <c r="F8" s="10">
        <f t="shared" si="1"/>
        <v>72</v>
      </c>
      <c r="G8" s="11"/>
    </row>
    <row r="9" spans="1:7" x14ac:dyDescent="0.25">
      <c r="B9" s="10">
        <v>8</v>
      </c>
      <c r="C9" s="10">
        <v>1</v>
      </c>
      <c r="D9" s="10">
        <f t="shared" si="0"/>
        <v>8</v>
      </c>
      <c r="E9" s="10"/>
      <c r="F9" s="10">
        <f t="shared" si="1"/>
        <v>64</v>
      </c>
      <c r="G9" s="11"/>
    </row>
    <row r="11" spans="1:7" x14ac:dyDescent="0.25">
      <c r="B11" s="4" t="s">
        <v>71</v>
      </c>
      <c r="C11" s="1">
        <f>SUM(C4:C9)</f>
        <v>31</v>
      </c>
      <c r="D11" s="3" t="s">
        <v>157</v>
      </c>
    </row>
    <row r="12" spans="1:7" x14ac:dyDescent="0.25">
      <c r="B12" s="4" t="s">
        <v>72</v>
      </c>
      <c r="C12" s="1">
        <f>SUM(D4:D9)</f>
        <v>92</v>
      </c>
      <c r="D12" s="3" t="s">
        <v>156</v>
      </c>
    </row>
    <row r="13" spans="1:7" x14ac:dyDescent="0.25">
      <c r="B13" s="4" t="s">
        <v>73</v>
      </c>
      <c r="C13" s="1">
        <f>SUM(F4:F9)</f>
        <v>376</v>
      </c>
      <c r="D13" s="3" t="s">
        <v>49</v>
      </c>
    </row>
    <row r="15" spans="1:7" x14ac:dyDescent="0.25">
      <c r="B15" s="4" t="s">
        <v>4</v>
      </c>
      <c r="C15" s="1">
        <f>C12/C11</f>
        <v>2.967741935483871</v>
      </c>
      <c r="D15" s="3" t="s">
        <v>155</v>
      </c>
    </row>
    <row r="16" spans="1:7" x14ac:dyDescent="0.25">
      <c r="B16" s="4" t="s">
        <v>154</v>
      </c>
      <c r="C16" s="1">
        <f>SQRT(C13/C11-C15^2)</f>
        <v>1.8225092763645849</v>
      </c>
      <c r="D16" s="3" t="s">
        <v>153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1:K19"/>
  <sheetViews>
    <sheetView workbookViewId="0">
      <selection activeCell="A2" sqref="A2"/>
    </sheetView>
  </sheetViews>
  <sheetFormatPr defaultColWidth="9.140625" defaultRowHeight="15" x14ac:dyDescent="0.25"/>
  <cols>
    <col min="1" max="1" width="14.7109375" style="1" customWidth="1"/>
    <col min="2" max="2" width="19.85546875" style="1" customWidth="1"/>
    <col min="3" max="3" width="9.140625" style="1"/>
    <col min="4" max="4" width="20.42578125" style="1" customWidth="1"/>
    <col min="5" max="6" width="9.140625" style="1"/>
    <col min="7" max="7" width="12.28515625" style="1" customWidth="1"/>
    <col min="8" max="16384" width="9.140625" style="1"/>
  </cols>
  <sheetData>
    <row r="1" spans="1:11" x14ac:dyDescent="0.25">
      <c r="A1" s="1" t="s">
        <v>297</v>
      </c>
    </row>
    <row r="3" spans="1:11" x14ac:dyDescent="0.25">
      <c r="B3" s="10" t="s">
        <v>180</v>
      </c>
      <c r="C3" s="10" t="s">
        <v>74</v>
      </c>
      <c r="D3" s="10" t="s">
        <v>8</v>
      </c>
      <c r="E3" s="10" t="s">
        <v>9</v>
      </c>
      <c r="F3" s="10" t="s">
        <v>10</v>
      </c>
      <c r="G3" s="9"/>
      <c r="H3" s="10" t="s">
        <v>11</v>
      </c>
      <c r="I3" s="9"/>
      <c r="J3" s="10" t="s">
        <v>159</v>
      </c>
    </row>
    <row r="4" spans="1:11" x14ac:dyDescent="0.25">
      <c r="B4" s="10" t="s">
        <v>179</v>
      </c>
      <c r="C4" s="10">
        <v>9</v>
      </c>
      <c r="D4" s="10">
        <v>56.5</v>
      </c>
      <c r="E4" s="10">
        <v>59.5</v>
      </c>
      <c r="F4" s="10">
        <f t="shared" ref="F4:F10" si="0">(D4+E4)/2</f>
        <v>58</v>
      </c>
      <c r="G4" s="27" t="s">
        <v>178</v>
      </c>
      <c r="H4" s="10">
        <f t="shared" ref="H4:H10" si="1">C4*F4</f>
        <v>522</v>
      </c>
      <c r="I4" s="27" t="s">
        <v>177</v>
      </c>
      <c r="J4" s="10">
        <f t="shared" ref="J4:J10" si="2">H4*F4</f>
        <v>30276</v>
      </c>
      <c r="K4" s="3" t="s">
        <v>176</v>
      </c>
    </row>
    <row r="5" spans="1:11" x14ac:dyDescent="0.25">
      <c r="B5" s="10" t="s">
        <v>175</v>
      </c>
      <c r="C5" s="10">
        <v>10</v>
      </c>
      <c r="D5" s="10">
        <v>59.5</v>
      </c>
      <c r="E5" s="10">
        <v>62.5</v>
      </c>
      <c r="F5" s="10">
        <f t="shared" si="0"/>
        <v>61</v>
      </c>
      <c r="G5" s="9"/>
      <c r="H5" s="10">
        <f t="shared" si="1"/>
        <v>610</v>
      </c>
      <c r="I5" s="9"/>
      <c r="J5" s="10">
        <f t="shared" si="2"/>
        <v>37210</v>
      </c>
    </row>
    <row r="6" spans="1:11" x14ac:dyDescent="0.25">
      <c r="B6" s="10" t="s">
        <v>174</v>
      </c>
      <c r="C6" s="10">
        <v>18</v>
      </c>
      <c r="D6" s="10">
        <v>62.5</v>
      </c>
      <c r="E6" s="10">
        <v>65.5</v>
      </c>
      <c r="F6" s="10">
        <f t="shared" si="0"/>
        <v>64</v>
      </c>
      <c r="G6" s="9"/>
      <c r="H6" s="10">
        <f t="shared" si="1"/>
        <v>1152</v>
      </c>
      <c r="I6" s="9"/>
      <c r="J6" s="10">
        <f t="shared" si="2"/>
        <v>73728</v>
      </c>
    </row>
    <row r="7" spans="1:11" x14ac:dyDescent="0.25">
      <c r="B7" s="10" t="s">
        <v>173</v>
      </c>
      <c r="C7" s="10">
        <v>42</v>
      </c>
      <c r="D7" s="10">
        <v>65.5</v>
      </c>
      <c r="E7" s="10">
        <v>68.5</v>
      </c>
      <c r="F7" s="10">
        <f t="shared" si="0"/>
        <v>67</v>
      </c>
      <c r="G7" s="9"/>
      <c r="H7" s="10">
        <f t="shared" si="1"/>
        <v>2814</v>
      </c>
      <c r="I7" s="9"/>
      <c r="J7" s="10">
        <f t="shared" si="2"/>
        <v>188538</v>
      </c>
    </row>
    <row r="8" spans="1:11" x14ac:dyDescent="0.25">
      <c r="B8" s="10" t="s">
        <v>172</v>
      </c>
      <c r="C8" s="10">
        <v>27</v>
      </c>
      <c r="D8" s="10">
        <v>68.5</v>
      </c>
      <c r="E8" s="10">
        <v>71.5</v>
      </c>
      <c r="F8" s="10">
        <f t="shared" si="0"/>
        <v>70</v>
      </c>
      <c r="G8" s="9"/>
      <c r="H8" s="10">
        <f t="shared" si="1"/>
        <v>1890</v>
      </c>
      <c r="I8" s="9"/>
      <c r="J8" s="10">
        <f t="shared" si="2"/>
        <v>132300</v>
      </c>
    </row>
    <row r="9" spans="1:11" x14ac:dyDescent="0.25">
      <c r="B9" s="10" t="s">
        <v>171</v>
      </c>
      <c r="C9" s="10">
        <v>11</v>
      </c>
      <c r="D9" s="10">
        <v>71.5</v>
      </c>
      <c r="E9" s="10">
        <v>74.5</v>
      </c>
      <c r="F9" s="10">
        <f t="shared" si="0"/>
        <v>73</v>
      </c>
      <c r="G9" s="9"/>
      <c r="H9" s="10">
        <f t="shared" si="1"/>
        <v>803</v>
      </c>
      <c r="I9" s="9"/>
      <c r="J9" s="10">
        <f t="shared" si="2"/>
        <v>58619</v>
      </c>
    </row>
    <row r="10" spans="1:11" x14ac:dyDescent="0.25">
      <c r="B10" s="10" t="s">
        <v>170</v>
      </c>
      <c r="C10" s="10">
        <v>5</v>
      </c>
      <c r="D10" s="10">
        <v>74.5</v>
      </c>
      <c r="E10" s="10">
        <v>77.5</v>
      </c>
      <c r="F10" s="10">
        <f t="shared" si="0"/>
        <v>76</v>
      </c>
      <c r="G10" s="27" t="s">
        <v>169</v>
      </c>
      <c r="H10" s="10">
        <f t="shared" si="1"/>
        <v>380</v>
      </c>
      <c r="I10" s="27" t="s">
        <v>168</v>
      </c>
      <c r="J10" s="10">
        <f t="shared" si="2"/>
        <v>28880</v>
      </c>
      <c r="K10" s="3" t="s">
        <v>167</v>
      </c>
    </row>
    <row r="12" spans="1:11" x14ac:dyDescent="0.25">
      <c r="B12" s="4" t="s">
        <v>38</v>
      </c>
      <c r="C12" s="1">
        <f>E10-D4</f>
        <v>21</v>
      </c>
      <c r="D12" s="3" t="s">
        <v>166</v>
      </c>
    </row>
    <row r="14" spans="1:11" x14ac:dyDescent="0.25">
      <c r="B14" s="4" t="s">
        <v>71</v>
      </c>
      <c r="C14" s="1">
        <f>SUM(C4:C10)</f>
        <v>122</v>
      </c>
      <c r="D14" s="3" t="s">
        <v>165</v>
      </c>
    </row>
    <row r="15" spans="1:11" x14ac:dyDescent="0.25">
      <c r="B15" s="4" t="s">
        <v>72</v>
      </c>
      <c r="C15" s="1">
        <f>SUM(H4:H10)</f>
        <v>8171</v>
      </c>
      <c r="D15" s="3" t="s">
        <v>164</v>
      </c>
    </row>
    <row r="16" spans="1:11" x14ac:dyDescent="0.25">
      <c r="B16" s="4" t="s">
        <v>253</v>
      </c>
      <c r="C16" s="1">
        <f>SUM(J4:J10)</f>
        <v>549551</v>
      </c>
      <c r="D16" s="3" t="s">
        <v>163</v>
      </c>
    </row>
    <row r="18" spans="2:4" x14ac:dyDescent="0.25">
      <c r="B18" s="4" t="s">
        <v>4</v>
      </c>
      <c r="C18" s="1">
        <f>C15/C14</f>
        <v>66.97540983606558</v>
      </c>
      <c r="D18" s="3" t="s">
        <v>162</v>
      </c>
    </row>
    <row r="19" spans="2:4" x14ac:dyDescent="0.25">
      <c r="B19" s="4" t="s">
        <v>154</v>
      </c>
      <c r="C19" s="1">
        <f>SQRT(C16/C14-C18^2)</f>
        <v>4.3371500704578283</v>
      </c>
      <c r="D19" s="3" t="s">
        <v>161</v>
      </c>
    </row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K25"/>
  <sheetViews>
    <sheetView workbookViewId="0">
      <selection activeCell="A2" sqref="A2"/>
    </sheetView>
  </sheetViews>
  <sheetFormatPr defaultColWidth="9.140625" defaultRowHeight="15" x14ac:dyDescent="0.25"/>
  <cols>
    <col min="1" max="1" width="12.85546875" style="1" customWidth="1"/>
    <col min="2" max="2" width="29.42578125" style="31" customWidth="1"/>
    <col min="3" max="3" width="10.28515625" style="31" customWidth="1"/>
    <col min="4" max="4" width="21.5703125" style="31" customWidth="1"/>
    <col min="5" max="5" width="12.5703125" style="31" customWidth="1"/>
    <col min="6" max="7" width="9.140625" style="1"/>
    <col min="8" max="8" width="10.42578125" style="1" customWidth="1"/>
    <col min="9" max="10" width="10.85546875" style="1" customWidth="1"/>
    <col min="11" max="11" width="12.140625" style="1" customWidth="1"/>
    <col min="12" max="16384" width="9.140625" style="1"/>
  </cols>
  <sheetData>
    <row r="1" spans="1:11" x14ac:dyDescent="0.25">
      <c r="A1" s="1" t="s">
        <v>298</v>
      </c>
    </row>
    <row r="2" spans="1:11" x14ac:dyDescent="0.25">
      <c r="H2" s="73" t="s">
        <v>195</v>
      </c>
      <c r="I2" s="73"/>
      <c r="J2" s="73" t="s">
        <v>188</v>
      </c>
      <c r="K2" s="73"/>
    </row>
    <row r="3" spans="1:11" x14ac:dyDescent="0.25">
      <c r="B3" s="51" t="s">
        <v>213</v>
      </c>
      <c r="C3" s="51" t="s">
        <v>8</v>
      </c>
      <c r="D3" s="51" t="s">
        <v>9</v>
      </c>
      <c r="E3" s="51" t="s">
        <v>212</v>
      </c>
      <c r="F3" s="13" t="s">
        <v>211</v>
      </c>
      <c r="G3" s="13" t="s">
        <v>210</v>
      </c>
      <c r="H3" s="51" t="s">
        <v>209</v>
      </c>
      <c r="I3" s="51" t="s">
        <v>208</v>
      </c>
      <c r="J3" s="51" t="s">
        <v>207</v>
      </c>
      <c r="K3" s="51" t="s">
        <v>206</v>
      </c>
    </row>
    <row r="4" spans="1:11" x14ac:dyDescent="0.25">
      <c r="B4" s="34" t="s">
        <v>205</v>
      </c>
      <c r="C4" s="10" t="s">
        <v>204</v>
      </c>
      <c r="D4" s="10">
        <v>14.5</v>
      </c>
      <c r="E4" s="10">
        <f t="shared" ref="E4:E11" si="0">(C4+D4)/2</f>
        <v>12</v>
      </c>
      <c r="F4" s="10">
        <v>0</v>
      </c>
      <c r="G4" s="10">
        <v>5</v>
      </c>
      <c r="H4" s="10">
        <f t="shared" ref="H4:H11" si="1">F4*E4</f>
        <v>0</v>
      </c>
      <c r="I4" s="10">
        <f t="shared" ref="I4:I11" si="2">H4*E4</f>
        <v>0</v>
      </c>
      <c r="J4" s="10">
        <f t="shared" ref="J4:J11" si="3">G4*E4</f>
        <v>60</v>
      </c>
      <c r="K4" s="10">
        <f t="shared" ref="K4:K11" si="4">J4*E4</f>
        <v>720</v>
      </c>
    </row>
    <row r="5" spans="1:11" x14ac:dyDescent="0.25">
      <c r="B5" s="34" t="s">
        <v>203</v>
      </c>
      <c r="C5" s="10" t="s">
        <v>202</v>
      </c>
      <c r="D5" s="10">
        <v>19.5</v>
      </c>
      <c r="E5" s="10">
        <f t="shared" si="0"/>
        <v>17</v>
      </c>
      <c r="F5" s="10">
        <v>3</v>
      </c>
      <c r="G5" s="10">
        <v>8</v>
      </c>
      <c r="H5" s="10">
        <f t="shared" si="1"/>
        <v>51</v>
      </c>
      <c r="I5" s="10">
        <f t="shared" si="2"/>
        <v>867</v>
      </c>
      <c r="J5" s="10">
        <f t="shared" si="3"/>
        <v>136</v>
      </c>
      <c r="K5" s="10">
        <f t="shared" si="4"/>
        <v>2312</v>
      </c>
    </row>
    <row r="6" spans="1:11" x14ac:dyDescent="0.25">
      <c r="B6" s="34" t="s">
        <v>201</v>
      </c>
      <c r="C6" s="10">
        <v>19.5</v>
      </c>
      <c r="D6" s="10">
        <v>24.5</v>
      </c>
      <c r="E6" s="10">
        <f t="shared" si="0"/>
        <v>22</v>
      </c>
      <c r="F6" s="10">
        <v>13</v>
      </c>
      <c r="G6" s="10">
        <v>10</v>
      </c>
      <c r="H6" s="10">
        <f t="shared" si="1"/>
        <v>286</v>
      </c>
      <c r="I6" s="10">
        <f t="shared" si="2"/>
        <v>6292</v>
      </c>
      <c r="J6" s="10">
        <f t="shared" si="3"/>
        <v>220</v>
      </c>
      <c r="K6" s="10">
        <f t="shared" si="4"/>
        <v>4840</v>
      </c>
    </row>
    <row r="7" spans="1:11" x14ac:dyDescent="0.25">
      <c r="B7" s="34" t="s">
        <v>200</v>
      </c>
      <c r="C7" s="10">
        <v>24.5</v>
      </c>
      <c r="D7" s="10">
        <v>29.5</v>
      </c>
      <c r="E7" s="10">
        <f t="shared" si="0"/>
        <v>27</v>
      </c>
      <c r="F7" s="10">
        <v>24</v>
      </c>
      <c r="G7" s="10">
        <v>12</v>
      </c>
      <c r="H7" s="10">
        <f t="shared" si="1"/>
        <v>648</v>
      </c>
      <c r="I7" s="10">
        <f t="shared" si="2"/>
        <v>17496</v>
      </c>
      <c r="J7" s="10">
        <f t="shared" si="3"/>
        <v>324</v>
      </c>
      <c r="K7" s="10">
        <f t="shared" si="4"/>
        <v>8748</v>
      </c>
    </row>
    <row r="8" spans="1:11" x14ac:dyDescent="0.25">
      <c r="B8" s="34" t="s">
        <v>199</v>
      </c>
      <c r="C8" s="10">
        <v>29.5</v>
      </c>
      <c r="D8" s="10">
        <v>34.5</v>
      </c>
      <c r="E8" s="10">
        <f t="shared" si="0"/>
        <v>32</v>
      </c>
      <c r="F8" s="10">
        <v>17</v>
      </c>
      <c r="G8" s="10">
        <v>14</v>
      </c>
      <c r="H8" s="10">
        <f t="shared" si="1"/>
        <v>544</v>
      </c>
      <c r="I8" s="10">
        <f t="shared" si="2"/>
        <v>17408</v>
      </c>
      <c r="J8" s="10">
        <f t="shared" si="3"/>
        <v>448</v>
      </c>
      <c r="K8" s="10">
        <f t="shared" si="4"/>
        <v>14336</v>
      </c>
    </row>
    <row r="9" spans="1:11" x14ac:dyDescent="0.25">
      <c r="B9" s="34" t="s">
        <v>198</v>
      </c>
      <c r="C9" s="10">
        <v>34.5</v>
      </c>
      <c r="D9" s="10">
        <v>39.5</v>
      </c>
      <c r="E9" s="10">
        <f t="shared" si="0"/>
        <v>37</v>
      </c>
      <c r="F9" s="10">
        <v>3</v>
      </c>
      <c r="G9" s="10">
        <v>5</v>
      </c>
      <c r="H9" s="10">
        <f t="shared" si="1"/>
        <v>111</v>
      </c>
      <c r="I9" s="10">
        <f t="shared" si="2"/>
        <v>4107</v>
      </c>
      <c r="J9" s="10">
        <f t="shared" si="3"/>
        <v>185</v>
      </c>
      <c r="K9" s="10">
        <f t="shared" si="4"/>
        <v>6845</v>
      </c>
    </row>
    <row r="10" spans="1:11" x14ac:dyDescent="0.25">
      <c r="B10" s="34" t="s">
        <v>197</v>
      </c>
      <c r="C10" s="10">
        <v>39.5</v>
      </c>
      <c r="D10" s="10">
        <v>44.5</v>
      </c>
      <c r="E10" s="10">
        <f t="shared" si="0"/>
        <v>42</v>
      </c>
      <c r="F10" s="10">
        <v>0</v>
      </c>
      <c r="G10" s="10">
        <v>3</v>
      </c>
      <c r="H10" s="10">
        <f t="shared" si="1"/>
        <v>0</v>
      </c>
      <c r="I10" s="10">
        <f t="shared" si="2"/>
        <v>0</v>
      </c>
      <c r="J10" s="10">
        <f t="shared" si="3"/>
        <v>126</v>
      </c>
      <c r="K10" s="10">
        <f t="shared" si="4"/>
        <v>5292</v>
      </c>
    </row>
    <row r="11" spans="1:11" x14ac:dyDescent="0.25">
      <c r="B11" s="34" t="s">
        <v>196</v>
      </c>
      <c r="C11" s="10">
        <v>44.5</v>
      </c>
      <c r="D11" s="10">
        <v>49.5</v>
      </c>
      <c r="E11" s="10">
        <f t="shared" si="0"/>
        <v>47</v>
      </c>
      <c r="F11" s="10">
        <v>0</v>
      </c>
      <c r="G11" s="10">
        <v>3</v>
      </c>
      <c r="H11" s="10">
        <f t="shared" si="1"/>
        <v>0</v>
      </c>
      <c r="I11" s="10">
        <f t="shared" si="2"/>
        <v>0</v>
      </c>
      <c r="J11" s="10">
        <f t="shared" si="3"/>
        <v>141</v>
      </c>
      <c r="K11" s="10">
        <f t="shared" si="4"/>
        <v>6627</v>
      </c>
    </row>
    <row r="13" spans="1:11" x14ac:dyDescent="0.25">
      <c r="B13" s="52" t="s">
        <v>195</v>
      </c>
    </row>
    <row r="14" spans="1:11" x14ac:dyDescent="0.25">
      <c r="B14" s="47" t="s">
        <v>254</v>
      </c>
      <c r="C14" s="9">
        <f>SUM(F4:F11)</f>
        <v>60</v>
      </c>
      <c r="D14" s="48" t="s">
        <v>194</v>
      </c>
    </row>
    <row r="15" spans="1:11" x14ac:dyDescent="0.25">
      <c r="B15" s="47" t="s">
        <v>255</v>
      </c>
      <c r="C15" s="9">
        <f>SUM(H4:H11)</f>
        <v>1640</v>
      </c>
      <c r="D15" s="48" t="s">
        <v>193</v>
      </c>
    </row>
    <row r="16" spans="1:11" x14ac:dyDescent="0.25">
      <c r="B16" s="47" t="s">
        <v>256</v>
      </c>
      <c r="C16" s="9">
        <f>SUM(I4:I11)</f>
        <v>46170</v>
      </c>
      <c r="D16" s="48" t="s">
        <v>192</v>
      </c>
    </row>
    <row r="17" spans="2:4" x14ac:dyDescent="0.25">
      <c r="B17" s="47" t="s">
        <v>191</v>
      </c>
      <c r="C17" s="49">
        <f>C15/C14</f>
        <v>27.333333333333332</v>
      </c>
      <c r="D17" s="48" t="s">
        <v>162</v>
      </c>
    </row>
    <row r="18" spans="2:4" x14ac:dyDescent="0.25">
      <c r="B18" s="47" t="s">
        <v>190</v>
      </c>
      <c r="C18" s="49">
        <f>SQRT(C16/C14-C17^2)</f>
        <v>4.7316898555261329</v>
      </c>
      <c r="D18" s="48" t="s">
        <v>189</v>
      </c>
    </row>
    <row r="19" spans="2:4" x14ac:dyDescent="0.25">
      <c r="C19" s="9"/>
      <c r="D19" s="50"/>
    </row>
    <row r="20" spans="2:4" x14ac:dyDescent="0.25">
      <c r="B20" s="52" t="s">
        <v>188</v>
      </c>
      <c r="C20" s="9"/>
      <c r="D20" s="50"/>
    </row>
    <row r="21" spans="2:4" x14ac:dyDescent="0.25">
      <c r="B21" s="47" t="s">
        <v>257</v>
      </c>
      <c r="C21" s="9">
        <f>SUM(G4:G11)</f>
        <v>60</v>
      </c>
      <c r="D21" s="48" t="s">
        <v>187</v>
      </c>
    </row>
    <row r="22" spans="2:4" x14ac:dyDescent="0.25">
      <c r="B22" s="47" t="s">
        <v>258</v>
      </c>
      <c r="C22" s="9">
        <f>SUM(J4:J11)</f>
        <v>1640</v>
      </c>
      <c r="D22" s="48" t="s">
        <v>186</v>
      </c>
    </row>
    <row r="23" spans="2:4" x14ac:dyDescent="0.25">
      <c r="B23" s="47" t="s">
        <v>259</v>
      </c>
      <c r="C23" s="9">
        <f>SUM(K4:K11)</f>
        <v>49720</v>
      </c>
      <c r="D23" s="48" t="s">
        <v>185</v>
      </c>
    </row>
    <row r="24" spans="2:4" x14ac:dyDescent="0.25">
      <c r="B24" s="47" t="s">
        <v>184</v>
      </c>
      <c r="C24" s="49">
        <f>C22/C21</f>
        <v>27.333333333333332</v>
      </c>
      <c r="D24" s="48" t="s">
        <v>183</v>
      </c>
    </row>
    <row r="25" spans="2:4" x14ac:dyDescent="0.25">
      <c r="B25" s="47" t="s">
        <v>182</v>
      </c>
      <c r="C25" s="49">
        <f>SQRT(C23/C21-C24^2)</f>
        <v>9.0308114560960444</v>
      </c>
      <c r="D25" s="48" t="s">
        <v>181</v>
      </c>
    </row>
  </sheetData>
  <mergeCells count="2">
    <mergeCell ref="H2:I2"/>
    <mergeCell ref="J2:K2"/>
  </mergeCells>
  <printOptions headings="1" gridLines="1"/>
  <pageMargins left="0.74803149606299213" right="0.74803149606299213" top="0.98425196850393704" bottom="0.98425196850393704" header="0.51181102362204722" footer="0.51181102362204722"/>
  <pageSetup paperSize="9" scale="81" orientation="landscape" r:id="rId1"/>
  <headerFooter alignWithMargins="0"/>
  <ignoredErrors>
    <ignoredError sqref="B4" twoDigitTextYear="1"/>
    <ignoredError sqref="C4:C5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F9"/>
  <sheetViews>
    <sheetView workbookViewId="0">
      <selection activeCell="A2" sqref="A2"/>
    </sheetView>
  </sheetViews>
  <sheetFormatPr defaultColWidth="19.42578125" defaultRowHeight="15" x14ac:dyDescent="0.25"/>
  <cols>
    <col min="1" max="1" width="8.140625" style="1" customWidth="1"/>
    <col min="2" max="2" width="7.28515625" style="9" customWidth="1"/>
    <col min="3" max="5" width="19.42578125" style="9"/>
    <col min="6" max="16384" width="19.42578125" style="1"/>
  </cols>
  <sheetData>
    <row r="1" spans="1:6" x14ac:dyDescent="0.25">
      <c r="A1" s="1" t="s">
        <v>300</v>
      </c>
    </row>
    <row r="3" spans="1:6" x14ac:dyDescent="0.25">
      <c r="B3" s="13" t="s">
        <v>214</v>
      </c>
      <c r="C3" s="13" t="s">
        <v>215</v>
      </c>
      <c r="D3" s="13" t="s">
        <v>216</v>
      </c>
      <c r="E3" s="13" t="s">
        <v>147</v>
      </c>
    </row>
    <row r="4" spans="1:6" x14ac:dyDescent="0.25">
      <c r="B4" s="10">
        <v>1</v>
      </c>
      <c r="C4" s="10">
        <v>25</v>
      </c>
      <c r="D4" s="10">
        <v>300</v>
      </c>
      <c r="E4" s="10">
        <f>C4*D4</f>
        <v>7500</v>
      </c>
      <c r="F4" s="3" t="s">
        <v>227</v>
      </c>
    </row>
    <row r="5" spans="1:6" x14ac:dyDescent="0.25">
      <c r="B5" s="10">
        <v>2</v>
      </c>
      <c r="C5" s="10">
        <v>42</v>
      </c>
      <c r="D5" s="10">
        <v>150</v>
      </c>
      <c r="E5" s="10">
        <f>C5*D5</f>
        <v>6300</v>
      </c>
      <c r="F5" s="3" t="s">
        <v>228</v>
      </c>
    </row>
    <row r="6" spans="1:6" x14ac:dyDescent="0.25">
      <c r="C6" s="42" t="s">
        <v>217</v>
      </c>
      <c r="D6" s="13">
        <f>SUM(D4:D5)</f>
        <v>450</v>
      </c>
      <c r="E6" s="13">
        <f>SUM(E4:E5)</f>
        <v>13800</v>
      </c>
    </row>
    <row r="7" spans="1:6" x14ac:dyDescent="0.25">
      <c r="D7" s="2" t="s">
        <v>229</v>
      </c>
      <c r="E7" s="2" t="s">
        <v>230</v>
      </c>
    </row>
    <row r="9" spans="1:6" x14ac:dyDescent="0.25">
      <c r="C9" s="43" t="s">
        <v>4</v>
      </c>
      <c r="D9" s="44">
        <f>E6/D6</f>
        <v>30.666666666666668</v>
      </c>
      <c r="E9" s="2" t="s">
        <v>231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F12"/>
  <sheetViews>
    <sheetView workbookViewId="0">
      <selection activeCell="C26" sqref="C26"/>
    </sheetView>
  </sheetViews>
  <sheetFormatPr defaultColWidth="9.140625" defaultRowHeight="15" x14ac:dyDescent="0.25"/>
  <cols>
    <col min="1" max="1" width="9.140625" style="1"/>
    <col min="2" max="2" width="26.28515625" style="9" customWidth="1"/>
    <col min="3" max="3" width="24.28515625" style="9" customWidth="1"/>
    <col min="4" max="4" width="22.85546875" style="9" customWidth="1"/>
    <col min="5" max="5" width="21.140625" style="9" customWidth="1"/>
    <col min="6" max="16384" width="9.140625" style="1"/>
  </cols>
  <sheetData>
    <row r="1" spans="1:6" x14ac:dyDescent="0.25">
      <c r="A1" s="1" t="s">
        <v>301</v>
      </c>
    </row>
    <row r="3" spans="1:6" x14ac:dyDescent="0.25">
      <c r="B3" s="13" t="s">
        <v>218</v>
      </c>
      <c r="C3" s="13" t="s">
        <v>219</v>
      </c>
      <c r="D3" s="13" t="s">
        <v>220</v>
      </c>
      <c r="E3" s="13" t="s">
        <v>226</v>
      </c>
    </row>
    <row r="4" spans="1:6" x14ac:dyDescent="0.25">
      <c r="B4" s="13" t="s">
        <v>221</v>
      </c>
      <c r="C4" s="10">
        <v>80</v>
      </c>
      <c r="D4" s="10">
        <v>10</v>
      </c>
      <c r="E4" s="10">
        <f>C4*D4</f>
        <v>800</v>
      </c>
      <c r="F4" s="3" t="s">
        <v>227</v>
      </c>
    </row>
    <row r="5" spans="1:6" x14ac:dyDescent="0.25">
      <c r="B5" s="13" t="s">
        <v>222</v>
      </c>
      <c r="C5" s="10">
        <v>89</v>
      </c>
      <c r="D5" s="10">
        <v>10</v>
      </c>
      <c r="E5" s="10">
        <f t="shared" ref="E5:E8" si="0">C5*D5</f>
        <v>890</v>
      </c>
    </row>
    <row r="6" spans="1:6" x14ac:dyDescent="0.25">
      <c r="B6" s="13" t="s">
        <v>223</v>
      </c>
      <c r="C6" s="10">
        <v>79</v>
      </c>
      <c r="D6" s="10">
        <v>20</v>
      </c>
      <c r="E6" s="10">
        <f t="shared" si="0"/>
        <v>1580</v>
      </c>
    </row>
    <row r="7" spans="1:6" x14ac:dyDescent="0.25">
      <c r="B7" s="13" t="s">
        <v>224</v>
      </c>
      <c r="C7" s="10">
        <v>84</v>
      </c>
      <c r="D7" s="10">
        <v>20</v>
      </c>
      <c r="E7" s="10">
        <f t="shared" si="0"/>
        <v>1680</v>
      </c>
    </row>
    <row r="8" spans="1:6" x14ac:dyDescent="0.25">
      <c r="B8" s="13" t="s">
        <v>225</v>
      </c>
      <c r="C8" s="10">
        <v>87</v>
      </c>
      <c r="D8" s="10">
        <v>40</v>
      </c>
      <c r="E8" s="10">
        <f t="shared" si="0"/>
        <v>3480</v>
      </c>
      <c r="F8" s="3" t="s">
        <v>43</v>
      </c>
    </row>
    <row r="9" spans="1:6" x14ac:dyDescent="0.25">
      <c r="C9" s="42" t="s">
        <v>217</v>
      </c>
      <c r="D9" s="13">
        <f>SUM(D4:D8)</f>
        <v>100</v>
      </c>
      <c r="E9" s="13">
        <f>SUM(E4:E8)</f>
        <v>8430</v>
      </c>
    </row>
    <row r="10" spans="1:6" x14ac:dyDescent="0.25">
      <c r="D10" s="2" t="s">
        <v>232</v>
      </c>
      <c r="E10" s="2" t="s">
        <v>233</v>
      </c>
    </row>
    <row r="12" spans="1:6" x14ac:dyDescent="0.25">
      <c r="C12" s="43" t="s">
        <v>4</v>
      </c>
      <c r="D12" s="44">
        <f>E9/D9</f>
        <v>84.3</v>
      </c>
      <c r="E12" s="27" t="s">
        <v>234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K21"/>
  <sheetViews>
    <sheetView workbookViewId="0">
      <selection activeCell="S34" sqref="S34"/>
    </sheetView>
  </sheetViews>
  <sheetFormatPr defaultColWidth="9.140625" defaultRowHeight="15" x14ac:dyDescent="0.25"/>
  <cols>
    <col min="1" max="1" width="14.28515625" style="1" customWidth="1"/>
    <col min="2" max="2" width="10.5703125" style="1" customWidth="1"/>
    <col min="3" max="3" width="13.140625" style="1" customWidth="1"/>
    <col min="4" max="4" width="12.7109375" style="1" customWidth="1"/>
    <col min="5" max="5" width="14.7109375" style="1" customWidth="1"/>
    <col min="6" max="6" width="11.140625" style="1" customWidth="1"/>
    <col min="7" max="7" width="14.85546875" style="1" customWidth="1"/>
    <col min="8" max="8" width="5.28515625" style="1" customWidth="1"/>
    <col min="9" max="9" width="20" style="1" customWidth="1"/>
    <col min="10" max="10" width="14.28515625" style="1" customWidth="1"/>
    <col min="11" max="11" width="39.140625" style="1" customWidth="1"/>
    <col min="12" max="16384" width="9.140625" style="1"/>
  </cols>
  <sheetData>
    <row r="1" spans="1:11" x14ac:dyDescent="0.25">
      <c r="A1" s="1" t="s">
        <v>287</v>
      </c>
      <c r="G1" s="12"/>
    </row>
    <row r="2" spans="1:11" x14ac:dyDescent="0.25">
      <c r="G2" s="12"/>
    </row>
    <row r="3" spans="1:11" x14ac:dyDescent="0.25">
      <c r="A3" s="61" t="s">
        <v>7</v>
      </c>
      <c r="B3" s="61" t="s">
        <v>8</v>
      </c>
      <c r="C3" s="61" t="s">
        <v>9</v>
      </c>
      <c r="D3" s="61" t="s">
        <v>59</v>
      </c>
      <c r="E3" s="61" t="s">
        <v>37</v>
      </c>
      <c r="F3" s="61" t="s">
        <v>11</v>
      </c>
      <c r="G3" s="61" t="s">
        <v>68</v>
      </c>
      <c r="I3" s="63" t="s">
        <v>71</v>
      </c>
      <c r="J3" s="60">
        <f>SUM(E4:E8)</f>
        <v>98</v>
      </c>
      <c r="K3" s="19" t="s">
        <v>233</v>
      </c>
    </row>
    <row r="4" spans="1:11" x14ac:dyDescent="0.25">
      <c r="A4" s="5" t="s">
        <v>12</v>
      </c>
      <c r="B4" s="5">
        <v>399.5</v>
      </c>
      <c r="C4" s="5">
        <v>419.5</v>
      </c>
      <c r="D4" s="15">
        <f t="shared" ref="D4:D8" si="0">(B4+C4)/2</f>
        <v>409.5</v>
      </c>
      <c r="E4" s="5">
        <v>11</v>
      </c>
      <c r="F4" s="16">
        <f t="shared" ref="F4:F8" si="1">E4*D4</f>
        <v>4504.5</v>
      </c>
      <c r="G4" s="10">
        <f>E4*D4^2</f>
        <v>1844592.75</v>
      </c>
      <c r="I4" s="63" t="s">
        <v>72</v>
      </c>
      <c r="J4" s="60">
        <f>SUM(F4:F8)</f>
        <v>44091</v>
      </c>
      <c r="K4" s="19" t="s">
        <v>263</v>
      </c>
    </row>
    <row r="5" spans="1:11" x14ac:dyDescent="0.25">
      <c r="A5" s="5" t="s">
        <v>13</v>
      </c>
      <c r="B5" s="5">
        <v>419.5</v>
      </c>
      <c r="C5" s="5">
        <v>439.5</v>
      </c>
      <c r="D5" s="15">
        <f t="shared" si="0"/>
        <v>429.5</v>
      </c>
      <c r="E5" s="5">
        <v>23</v>
      </c>
      <c r="F5" s="16">
        <f t="shared" si="1"/>
        <v>9878.5</v>
      </c>
      <c r="G5" s="10">
        <f t="shared" ref="G5:G8" si="2">E5*D5^2</f>
        <v>4242815.75</v>
      </c>
      <c r="I5" s="63" t="s">
        <v>73</v>
      </c>
      <c r="J5" s="64">
        <f>SUM(G4:G8)</f>
        <v>19892884.5</v>
      </c>
      <c r="K5" s="19" t="s">
        <v>270</v>
      </c>
    </row>
    <row r="6" spans="1:11" x14ac:dyDescent="0.25">
      <c r="A6" s="5" t="s">
        <v>14</v>
      </c>
      <c r="B6" s="5">
        <v>439.5</v>
      </c>
      <c r="C6" s="5">
        <v>459.5</v>
      </c>
      <c r="D6" s="15">
        <f t="shared" si="0"/>
        <v>449.5</v>
      </c>
      <c r="E6" s="5">
        <v>30</v>
      </c>
      <c r="F6" s="16">
        <f t="shared" si="1"/>
        <v>13485</v>
      </c>
      <c r="G6" s="10">
        <f t="shared" si="2"/>
        <v>6061507.5</v>
      </c>
    </row>
    <row r="7" spans="1:11" x14ac:dyDescent="0.25">
      <c r="A7" s="5" t="s">
        <v>15</v>
      </c>
      <c r="B7" s="5">
        <v>459.5</v>
      </c>
      <c r="C7" s="5">
        <v>479.5</v>
      </c>
      <c r="D7" s="15">
        <f t="shared" si="0"/>
        <v>469.5</v>
      </c>
      <c r="E7" s="5">
        <v>21</v>
      </c>
      <c r="F7" s="16">
        <f t="shared" si="1"/>
        <v>9859.5</v>
      </c>
      <c r="G7" s="10">
        <f t="shared" si="2"/>
        <v>4629035.25</v>
      </c>
      <c r="I7" s="63" t="s">
        <v>2</v>
      </c>
      <c r="J7" s="60">
        <f>J4/J3</f>
        <v>449.90816326530614</v>
      </c>
      <c r="K7" s="21" t="s">
        <v>283</v>
      </c>
    </row>
    <row r="8" spans="1:11" x14ac:dyDescent="0.25">
      <c r="A8" s="5" t="s">
        <v>16</v>
      </c>
      <c r="B8" s="5">
        <v>479.5</v>
      </c>
      <c r="C8" s="5">
        <v>499.5</v>
      </c>
      <c r="D8" s="15">
        <f t="shared" si="0"/>
        <v>489.5</v>
      </c>
      <c r="E8" s="5">
        <v>13</v>
      </c>
      <c r="F8" s="16">
        <f t="shared" si="1"/>
        <v>6363.5</v>
      </c>
      <c r="G8" s="10">
        <f t="shared" si="2"/>
        <v>3114933.25</v>
      </c>
      <c r="I8" s="63" t="s">
        <v>2</v>
      </c>
      <c r="J8" s="60">
        <f>SUMPRODUCT(D4:D8,E4:E8)/SUM(E4:E8)</f>
        <v>449.90816326530614</v>
      </c>
      <c r="K8" s="21" t="s">
        <v>264</v>
      </c>
    </row>
    <row r="9" spans="1:11" x14ac:dyDescent="0.25">
      <c r="G9" s="12"/>
      <c r="I9" s="63" t="s">
        <v>33</v>
      </c>
      <c r="J9" s="11">
        <f>J5/J3-J7^2</f>
        <v>571.26197417741059</v>
      </c>
      <c r="K9" s="2" t="s">
        <v>284</v>
      </c>
    </row>
    <row r="10" spans="1:11" x14ac:dyDescent="0.25">
      <c r="I10" s="63" t="s">
        <v>34</v>
      </c>
      <c r="J10" s="65">
        <f>SQRT(J9)</f>
        <v>23.901087301154536</v>
      </c>
      <c r="K10" s="6" t="s">
        <v>285</v>
      </c>
    </row>
    <row r="11" spans="1:11" x14ac:dyDescent="0.25">
      <c r="D11" s="4"/>
    </row>
    <row r="12" spans="1:11" x14ac:dyDescent="0.25">
      <c r="D12" s="20"/>
    </row>
    <row r="14" spans="1:11" x14ac:dyDescent="0.25">
      <c r="D14" s="22"/>
      <c r="E14" s="4"/>
      <c r="F14" s="18"/>
    </row>
    <row r="15" spans="1:11" x14ac:dyDescent="0.25">
      <c r="D15" s="22"/>
      <c r="E15" s="4"/>
      <c r="F15" s="18"/>
    </row>
    <row r="16" spans="1:11" x14ac:dyDescent="0.25">
      <c r="D16" s="4"/>
      <c r="E16" s="12"/>
      <c r="F16" s="20"/>
    </row>
    <row r="17" spans="1:6" x14ac:dyDescent="0.25">
      <c r="E17" s="4"/>
      <c r="F17" s="18"/>
    </row>
    <row r="18" spans="1:6" x14ac:dyDescent="0.25">
      <c r="A18" s="4"/>
      <c r="B18" s="7"/>
      <c r="C18" s="6"/>
      <c r="E18" s="4"/>
      <c r="F18" s="18"/>
    </row>
    <row r="19" spans="1:6" x14ac:dyDescent="0.25">
      <c r="A19" s="4"/>
      <c r="B19" s="7"/>
      <c r="C19" s="6"/>
      <c r="E19" s="4"/>
      <c r="F19" s="18"/>
    </row>
    <row r="20" spans="1:6" x14ac:dyDescent="0.25">
      <c r="A20" s="4"/>
      <c r="B20" s="7"/>
      <c r="C20" s="6"/>
      <c r="E20" s="4"/>
      <c r="F20" s="18"/>
    </row>
    <row r="21" spans="1:6" x14ac:dyDescent="0.25">
      <c r="A21" s="4"/>
      <c r="B21" s="7"/>
      <c r="C21" s="6"/>
      <c r="E21" s="4"/>
      <c r="F21" s="18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U14"/>
  <sheetViews>
    <sheetView workbookViewId="0"/>
  </sheetViews>
  <sheetFormatPr defaultColWidth="9.140625" defaultRowHeight="15" x14ac:dyDescent="0.25"/>
  <cols>
    <col min="1" max="1" width="25" style="1" customWidth="1"/>
    <col min="2" max="2" width="17" style="1" customWidth="1"/>
    <col min="3" max="3" width="18.42578125" style="1" customWidth="1"/>
    <col min="4" max="18" width="9.140625" style="1"/>
    <col min="19" max="19" width="28" style="1" customWidth="1"/>
    <col min="20" max="16384" width="9.140625" style="1"/>
  </cols>
  <sheetData>
    <row r="1" spans="1:21" x14ac:dyDescent="0.25">
      <c r="A1" s="1" t="s">
        <v>70</v>
      </c>
      <c r="C1" s="12"/>
    </row>
    <row r="2" spans="1:21" x14ac:dyDescent="0.25">
      <c r="C2" s="12"/>
    </row>
    <row r="3" spans="1:21" x14ac:dyDescent="0.25">
      <c r="A3" s="10" t="s">
        <v>7</v>
      </c>
      <c r="B3" s="10" t="s">
        <v>37</v>
      </c>
      <c r="C3" s="12"/>
      <c r="S3" s="1" t="s">
        <v>61</v>
      </c>
    </row>
    <row r="4" spans="1:21" x14ac:dyDescent="0.25">
      <c r="A4" s="5" t="s">
        <v>12</v>
      </c>
      <c r="B4" s="5">
        <v>11</v>
      </c>
      <c r="C4" s="12"/>
    </row>
    <row r="5" spans="1:21" x14ac:dyDescent="0.25">
      <c r="A5" s="5" t="s">
        <v>13</v>
      </c>
      <c r="B5" s="5">
        <v>23</v>
      </c>
      <c r="C5" s="12"/>
      <c r="S5" s="4" t="s">
        <v>62</v>
      </c>
      <c r="T5" s="1">
        <v>30</v>
      </c>
      <c r="U5" s="1" t="s">
        <v>64</v>
      </c>
    </row>
    <row r="6" spans="1:21" x14ac:dyDescent="0.25">
      <c r="A6" s="5" t="s">
        <v>14</v>
      </c>
      <c r="B6" s="5">
        <v>30</v>
      </c>
      <c r="C6" s="12"/>
      <c r="S6" s="4" t="s">
        <v>63</v>
      </c>
      <c r="T6" s="1">
        <v>12</v>
      </c>
      <c r="U6" s="1" t="s">
        <v>64</v>
      </c>
    </row>
    <row r="7" spans="1:21" x14ac:dyDescent="0.25">
      <c r="A7" s="5" t="s">
        <v>15</v>
      </c>
      <c r="B7" s="5">
        <v>21</v>
      </c>
      <c r="C7" s="12"/>
      <c r="S7" s="4" t="s">
        <v>65</v>
      </c>
      <c r="T7" s="1">
        <v>439.5</v>
      </c>
    </row>
    <row r="8" spans="1:21" x14ac:dyDescent="0.25">
      <c r="A8" s="5" t="s">
        <v>16</v>
      </c>
      <c r="B8" s="5">
        <v>13</v>
      </c>
      <c r="C8" s="12"/>
      <c r="S8" s="4" t="s">
        <v>66</v>
      </c>
      <c r="T8" s="1">
        <v>459.5</v>
      </c>
    </row>
    <row r="9" spans="1:21" x14ac:dyDescent="0.25">
      <c r="C9" s="12"/>
      <c r="S9" s="4" t="s">
        <v>3</v>
      </c>
      <c r="T9" s="1">
        <f>T7+(T6/30)*(T8-T7)</f>
        <v>447.5</v>
      </c>
    </row>
    <row r="10" spans="1:21" x14ac:dyDescent="0.25">
      <c r="C10" s="12"/>
    </row>
    <row r="11" spans="1:21" x14ac:dyDescent="0.25">
      <c r="A11" s="4"/>
      <c r="B11" s="4"/>
      <c r="S11" s="1" t="s">
        <v>67</v>
      </c>
    </row>
    <row r="12" spans="1:21" x14ac:dyDescent="0.25">
      <c r="A12" s="4"/>
      <c r="B12" s="4"/>
    </row>
    <row r="13" spans="1:21" x14ac:dyDescent="0.25">
      <c r="A13" s="4"/>
      <c r="B13" s="4"/>
    </row>
    <row r="14" spans="1:21" x14ac:dyDescent="0.25">
      <c r="A14" s="4"/>
      <c r="B14" s="4"/>
    </row>
  </sheetData>
  <printOptions headings="1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K18"/>
  <sheetViews>
    <sheetView topLeftCell="I3" workbookViewId="0">
      <selection activeCell="T33" sqref="T33"/>
    </sheetView>
  </sheetViews>
  <sheetFormatPr defaultColWidth="9.140625" defaultRowHeight="15" x14ac:dyDescent="0.25"/>
  <cols>
    <col min="1" max="1" width="14.28515625" style="1" customWidth="1"/>
    <col min="2" max="2" width="16" style="1" customWidth="1"/>
    <col min="3" max="3" width="15" style="1" customWidth="1"/>
    <col min="4" max="4" width="13.28515625" style="1" customWidth="1"/>
    <col min="5" max="5" width="17" style="1" customWidth="1"/>
    <col min="6" max="6" width="6.140625" style="1" customWidth="1"/>
    <col min="7" max="7" width="5.28515625" style="1" customWidth="1"/>
    <col min="8" max="8" width="5.42578125" style="1" customWidth="1"/>
    <col min="9" max="9" width="19.5703125" style="1" customWidth="1"/>
    <col min="10" max="10" width="9.140625" style="1"/>
    <col min="11" max="11" width="26" style="1" customWidth="1"/>
    <col min="12" max="16384" width="9.140625" style="1"/>
  </cols>
  <sheetData>
    <row r="1" spans="1:11" x14ac:dyDescent="0.25">
      <c r="A1" s="1" t="s">
        <v>288</v>
      </c>
      <c r="G1" s="12"/>
    </row>
    <row r="2" spans="1:11" x14ac:dyDescent="0.25">
      <c r="G2" s="12"/>
    </row>
    <row r="3" spans="1:11" x14ac:dyDescent="0.25">
      <c r="A3" s="61" t="s">
        <v>7</v>
      </c>
      <c r="B3" s="61" t="s">
        <v>8</v>
      </c>
      <c r="C3" s="61" t="s">
        <v>9</v>
      </c>
      <c r="D3" s="61" t="s">
        <v>59</v>
      </c>
      <c r="E3" s="61" t="s">
        <v>37</v>
      </c>
      <c r="F3" s="9"/>
      <c r="G3" s="12"/>
      <c r="I3" s="1" t="s">
        <v>18</v>
      </c>
      <c r="K3" s="12"/>
    </row>
    <row r="4" spans="1:11" x14ac:dyDescent="0.25">
      <c r="A4" s="5" t="s">
        <v>12</v>
      </c>
      <c r="B4" s="5">
        <v>399.5</v>
      </c>
      <c r="C4" s="5">
        <v>419.5</v>
      </c>
      <c r="D4" s="15">
        <f t="shared" ref="D4:D8" si="0">(B4+C4)/2</f>
        <v>409.5</v>
      </c>
      <c r="E4" s="10">
        <v>11</v>
      </c>
      <c r="F4" s="56"/>
      <c r="G4" s="12"/>
      <c r="I4" s="63" t="s">
        <v>56</v>
      </c>
      <c r="J4" s="60">
        <f>C6-B6</f>
        <v>20</v>
      </c>
      <c r="K4" s="19" t="s">
        <v>53</v>
      </c>
    </row>
    <row r="5" spans="1:11" x14ac:dyDescent="0.25">
      <c r="A5" s="5" t="s">
        <v>13</v>
      </c>
      <c r="B5" s="5">
        <v>419.5</v>
      </c>
      <c r="C5" s="5">
        <v>439.5</v>
      </c>
      <c r="D5" s="15">
        <f t="shared" si="0"/>
        <v>429.5</v>
      </c>
      <c r="E5" s="10">
        <v>23</v>
      </c>
      <c r="F5" s="56"/>
      <c r="G5" s="12"/>
      <c r="I5" s="4"/>
      <c r="J5" s="18"/>
      <c r="K5" s="19"/>
    </row>
    <row r="6" spans="1:11" x14ac:dyDescent="0.25">
      <c r="A6" s="5" t="s">
        <v>14</v>
      </c>
      <c r="B6" s="5">
        <v>439.5</v>
      </c>
      <c r="C6" s="5">
        <v>459.5</v>
      </c>
      <c r="D6" s="15">
        <f t="shared" si="0"/>
        <v>449.5</v>
      </c>
      <c r="E6" s="10">
        <v>30</v>
      </c>
      <c r="F6" s="56"/>
      <c r="G6" s="12"/>
      <c r="I6" s="12" t="s">
        <v>19</v>
      </c>
      <c r="J6" s="20"/>
      <c r="K6" s="12"/>
    </row>
    <row r="7" spans="1:11" x14ac:dyDescent="0.25">
      <c r="A7" s="5" t="s">
        <v>15</v>
      </c>
      <c r="B7" s="5">
        <v>459.5</v>
      </c>
      <c r="C7" s="5">
        <v>479.5</v>
      </c>
      <c r="D7" s="15">
        <f t="shared" si="0"/>
        <v>469.5</v>
      </c>
      <c r="E7" s="10">
        <v>21</v>
      </c>
      <c r="F7" s="56"/>
      <c r="G7" s="12"/>
      <c r="I7" s="63" t="s">
        <v>20</v>
      </c>
      <c r="J7" s="67">
        <f>B6</f>
        <v>439.5</v>
      </c>
      <c r="K7" s="19" t="s">
        <v>52</v>
      </c>
    </row>
    <row r="8" spans="1:11" ht="18" x14ac:dyDescent="0.35">
      <c r="A8" s="5" t="s">
        <v>16</v>
      </c>
      <c r="B8" s="5">
        <v>479.5</v>
      </c>
      <c r="C8" s="5">
        <v>499.5</v>
      </c>
      <c r="D8" s="15">
        <f t="shared" si="0"/>
        <v>489.5</v>
      </c>
      <c r="E8" s="10">
        <v>13</v>
      </c>
      <c r="F8" s="56"/>
      <c r="G8" s="12"/>
      <c r="I8" s="63" t="s">
        <v>260</v>
      </c>
      <c r="J8" s="67">
        <f>E6</f>
        <v>30</v>
      </c>
      <c r="K8" s="19" t="s">
        <v>40</v>
      </c>
    </row>
    <row r="9" spans="1:11" ht="18" x14ac:dyDescent="0.35">
      <c r="G9" s="12"/>
      <c r="I9" s="63" t="s">
        <v>261</v>
      </c>
      <c r="J9" s="67">
        <f>E5</f>
        <v>23</v>
      </c>
      <c r="K9" s="19" t="s">
        <v>55</v>
      </c>
    </row>
    <row r="10" spans="1:11" ht="18" x14ac:dyDescent="0.35">
      <c r="B10" s="4"/>
      <c r="I10" s="63" t="s">
        <v>262</v>
      </c>
      <c r="J10" s="67">
        <f>E7</f>
        <v>21</v>
      </c>
      <c r="K10" s="19" t="s">
        <v>39</v>
      </c>
    </row>
    <row r="11" spans="1:11" x14ac:dyDescent="0.25">
      <c r="A11" s="4"/>
      <c r="B11" s="21"/>
      <c r="I11" s="63" t="s">
        <v>6</v>
      </c>
      <c r="J11" s="67">
        <f>J7+(J8-J9)*J4/(2*J8-J9-J10)</f>
        <v>448.25</v>
      </c>
      <c r="K11" s="19" t="s">
        <v>274</v>
      </c>
    </row>
    <row r="12" spans="1:11" x14ac:dyDescent="0.25">
      <c r="A12" s="4"/>
      <c r="B12" s="21"/>
    </row>
    <row r="13" spans="1:11" x14ac:dyDescent="0.25">
      <c r="A13" s="4"/>
    </row>
    <row r="14" spans="1:11" x14ac:dyDescent="0.25">
      <c r="A14" s="4"/>
      <c r="B14" s="7"/>
    </row>
    <row r="15" spans="1:11" x14ac:dyDescent="0.25">
      <c r="A15" s="4"/>
      <c r="B15" s="7"/>
    </row>
    <row r="16" spans="1:11" x14ac:dyDescent="0.25">
      <c r="A16" s="4"/>
      <c r="B16" s="7"/>
    </row>
    <row r="17" spans="1:2" x14ac:dyDescent="0.25">
      <c r="A17" s="4"/>
      <c r="B17" s="7"/>
    </row>
    <row r="18" spans="1:2" x14ac:dyDescent="0.25">
      <c r="A18" s="4"/>
      <c r="B18" s="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K19"/>
  <sheetViews>
    <sheetView workbookViewId="0">
      <selection activeCell="Q37" sqref="Q37"/>
    </sheetView>
  </sheetViews>
  <sheetFormatPr defaultColWidth="9.140625" defaultRowHeight="15" x14ac:dyDescent="0.25"/>
  <cols>
    <col min="1" max="1" width="15.7109375" style="1" customWidth="1"/>
    <col min="2" max="2" width="12.5703125" style="1" customWidth="1"/>
    <col min="3" max="3" width="12.42578125" style="1" customWidth="1"/>
    <col min="4" max="4" width="13.28515625" style="1" customWidth="1"/>
    <col min="5" max="5" width="15.42578125" style="1" customWidth="1"/>
    <col min="6" max="6" width="12.7109375" style="1" customWidth="1"/>
    <col min="7" max="7" width="23.85546875" style="1" customWidth="1"/>
    <col min="8" max="8" width="4.5703125" style="1" customWidth="1"/>
    <col min="9" max="9" width="23.140625" style="1" customWidth="1"/>
    <col min="10" max="10" width="9.7109375" style="1" customWidth="1"/>
    <col min="11" max="11" width="23.85546875" style="1" customWidth="1"/>
    <col min="12" max="16384" width="9.140625" style="1"/>
  </cols>
  <sheetData>
    <row r="1" spans="1:11" x14ac:dyDescent="0.25">
      <c r="A1" s="1" t="s">
        <v>289</v>
      </c>
      <c r="H1" s="12"/>
    </row>
    <row r="2" spans="1:11" x14ac:dyDescent="0.25">
      <c r="H2" s="12"/>
    </row>
    <row r="3" spans="1:11" x14ac:dyDescent="0.25">
      <c r="A3" s="61" t="s">
        <v>7</v>
      </c>
      <c r="B3" s="61" t="s">
        <v>8</v>
      </c>
      <c r="C3" s="61" t="s">
        <v>9</v>
      </c>
      <c r="D3" s="61" t="s">
        <v>59</v>
      </c>
      <c r="E3" s="61" t="s">
        <v>37</v>
      </c>
      <c r="F3" s="61" t="s">
        <v>11</v>
      </c>
      <c r="G3" s="61" t="s">
        <v>58</v>
      </c>
      <c r="H3" s="12"/>
      <c r="I3" s="1" t="s">
        <v>21</v>
      </c>
      <c r="J3" s="4"/>
    </row>
    <row r="4" spans="1:11" x14ac:dyDescent="0.25">
      <c r="A4" s="5" t="s">
        <v>12</v>
      </c>
      <c r="B4" s="5">
        <v>399.5</v>
      </c>
      <c r="C4" s="5">
        <v>419.5</v>
      </c>
      <c r="D4" s="15">
        <f t="shared" ref="D4:D8" si="0">(B4+C4)/2</f>
        <v>409.5</v>
      </c>
      <c r="E4" s="5">
        <v>11</v>
      </c>
      <c r="F4" s="16">
        <f>E4*D4</f>
        <v>4504.5</v>
      </c>
      <c r="G4" s="17">
        <f>E4</f>
        <v>11</v>
      </c>
      <c r="H4" s="12"/>
      <c r="I4" s="63" t="s">
        <v>22</v>
      </c>
      <c r="J4" s="66">
        <f>SUM(E4:E8)</f>
        <v>98</v>
      </c>
      <c r="K4" s="21" t="s">
        <v>233</v>
      </c>
    </row>
    <row r="5" spans="1:11" x14ac:dyDescent="0.25">
      <c r="A5" s="5" t="s">
        <v>13</v>
      </c>
      <c r="B5" s="5">
        <v>419.5</v>
      </c>
      <c r="C5" s="5">
        <v>439.5</v>
      </c>
      <c r="D5" s="15">
        <f t="shared" si="0"/>
        <v>429.5</v>
      </c>
      <c r="E5" s="5">
        <v>23</v>
      </c>
      <c r="F5" s="16">
        <f t="shared" ref="F5:F8" si="1">E5*D5</f>
        <v>9878.5</v>
      </c>
      <c r="G5" s="17">
        <f>G4+E5</f>
        <v>34</v>
      </c>
      <c r="H5" s="12"/>
      <c r="I5" s="63" t="s">
        <v>57</v>
      </c>
      <c r="J5" s="66">
        <f>(J4+1)/2</f>
        <v>49.5</v>
      </c>
      <c r="K5" s="21" t="s">
        <v>275</v>
      </c>
    </row>
    <row r="6" spans="1:11" x14ac:dyDescent="0.25">
      <c r="A6" s="53" t="s">
        <v>14</v>
      </c>
      <c r="B6" s="53">
        <v>439.5</v>
      </c>
      <c r="C6" s="53">
        <v>459.5</v>
      </c>
      <c r="D6" s="57">
        <f t="shared" si="0"/>
        <v>449.5</v>
      </c>
      <c r="E6" s="53">
        <v>30</v>
      </c>
      <c r="F6" s="58">
        <f t="shared" si="1"/>
        <v>13485</v>
      </c>
      <c r="G6" s="59">
        <f>G5+E6</f>
        <v>64</v>
      </c>
      <c r="H6" s="12"/>
      <c r="I6" s="4" t="s">
        <v>23</v>
      </c>
      <c r="K6" s="4"/>
    </row>
    <row r="7" spans="1:11" x14ac:dyDescent="0.25">
      <c r="A7" s="5" t="s">
        <v>15</v>
      </c>
      <c r="B7" s="5">
        <v>459.5</v>
      </c>
      <c r="C7" s="5">
        <v>479.5</v>
      </c>
      <c r="D7" s="15">
        <f t="shared" si="0"/>
        <v>469.5</v>
      </c>
      <c r="E7" s="5">
        <v>21</v>
      </c>
      <c r="F7" s="16">
        <f t="shared" si="1"/>
        <v>9859.5</v>
      </c>
      <c r="G7" s="17">
        <f>G6+E7</f>
        <v>85</v>
      </c>
      <c r="H7" s="12"/>
      <c r="I7" s="63" t="s">
        <v>20</v>
      </c>
      <c r="J7" s="68">
        <f>B6</f>
        <v>439.5</v>
      </c>
      <c r="K7" s="6" t="s">
        <v>52</v>
      </c>
    </row>
    <row r="8" spans="1:11" x14ac:dyDescent="0.25">
      <c r="A8" s="5" t="s">
        <v>16</v>
      </c>
      <c r="B8" s="5">
        <v>479.5</v>
      </c>
      <c r="C8" s="5">
        <v>499.5</v>
      </c>
      <c r="D8" s="15">
        <f t="shared" si="0"/>
        <v>489.5</v>
      </c>
      <c r="E8" s="5">
        <v>13</v>
      </c>
      <c r="F8" s="16">
        <f t="shared" si="1"/>
        <v>6363.5</v>
      </c>
      <c r="G8" s="17">
        <f>G7+E8</f>
        <v>98</v>
      </c>
      <c r="H8" s="12"/>
      <c r="I8" s="63" t="s">
        <v>24</v>
      </c>
      <c r="J8" s="68">
        <f>C6-B6</f>
        <v>20</v>
      </c>
      <c r="K8" s="6" t="s">
        <v>53</v>
      </c>
    </row>
    <row r="9" spans="1:11" x14ac:dyDescent="0.25">
      <c r="H9" s="12"/>
      <c r="I9" s="63" t="s">
        <v>25</v>
      </c>
      <c r="J9" s="68">
        <f>G5</f>
        <v>34</v>
      </c>
      <c r="K9" s="6" t="s">
        <v>54</v>
      </c>
    </row>
    <row r="10" spans="1:11" x14ac:dyDescent="0.25">
      <c r="B10" s="20"/>
      <c r="C10" s="20"/>
      <c r="D10" s="20"/>
      <c r="I10" s="63" t="s">
        <v>26</v>
      </c>
      <c r="J10" s="68">
        <f>E6</f>
        <v>30</v>
      </c>
      <c r="K10" s="6" t="s">
        <v>40</v>
      </c>
    </row>
    <row r="11" spans="1:11" x14ac:dyDescent="0.25">
      <c r="G11" s="12"/>
      <c r="I11" s="63" t="s">
        <v>5</v>
      </c>
      <c r="J11" s="68">
        <f>J7+J8*(J5-J9)/J10</f>
        <v>449.83333333333331</v>
      </c>
      <c r="K11" s="6" t="s">
        <v>276</v>
      </c>
    </row>
    <row r="12" spans="1:11" x14ac:dyDescent="0.25">
      <c r="D12" s="22"/>
      <c r="E12" s="4"/>
      <c r="F12" s="18"/>
      <c r="G12" s="19"/>
    </row>
    <row r="13" spans="1:11" x14ac:dyDescent="0.25">
      <c r="D13" s="22"/>
      <c r="E13" s="4"/>
      <c r="F13" s="18"/>
      <c r="G13" s="19"/>
    </row>
    <row r="14" spans="1:11" x14ac:dyDescent="0.25">
      <c r="D14" s="4"/>
      <c r="E14" s="12"/>
      <c r="F14" s="20"/>
      <c r="G14" s="12"/>
    </row>
    <row r="15" spans="1:11" x14ac:dyDescent="0.25">
      <c r="E15" s="4"/>
      <c r="F15" s="18"/>
      <c r="G15" s="19"/>
    </row>
    <row r="16" spans="1:11" x14ac:dyDescent="0.25">
      <c r="E16" s="4"/>
      <c r="F16" s="18"/>
      <c r="G16" s="19"/>
    </row>
    <row r="17" spans="5:7" x14ac:dyDescent="0.25">
      <c r="E17" s="4"/>
      <c r="F17" s="18"/>
      <c r="G17" s="19"/>
    </row>
    <row r="18" spans="5:7" x14ac:dyDescent="0.25">
      <c r="E18" s="4"/>
      <c r="F18" s="18"/>
      <c r="G18" s="19"/>
    </row>
    <row r="19" spans="5:7" x14ac:dyDescent="0.25">
      <c r="E19" s="4"/>
      <c r="F19" s="18"/>
      <c r="G19" s="1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D19"/>
  <sheetViews>
    <sheetView workbookViewId="0">
      <selection activeCell="P29" sqref="P29"/>
    </sheetView>
  </sheetViews>
  <sheetFormatPr defaultColWidth="9.140625" defaultRowHeight="15" x14ac:dyDescent="0.25"/>
  <cols>
    <col min="1" max="1" width="13.42578125" style="1" customWidth="1"/>
    <col min="2" max="2" width="14.5703125" style="1" customWidth="1"/>
    <col min="3" max="3" width="13" style="1" customWidth="1"/>
    <col min="4" max="4" width="20.42578125" style="1" customWidth="1"/>
    <col min="5" max="16384" width="9.140625" style="1"/>
  </cols>
  <sheetData>
    <row r="1" spans="1:4" x14ac:dyDescent="0.25">
      <c r="A1" s="12" t="s">
        <v>0</v>
      </c>
    </row>
    <row r="3" spans="1:4" x14ac:dyDescent="0.25">
      <c r="A3" s="10" t="s">
        <v>7</v>
      </c>
      <c r="B3" s="10" t="s">
        <v>267</v>
      </c>
      <c r="C3" s="10" t="s">
        <v>1</v>
      </c>
      <c r="D3" s="10" t="s">
        <v>266</v>
      </c>
    </row>
    <row r="4" spans="1:4" x14ac:dyDescent="0.25">
      <c r="A4" s="5" t="s">
        <v>268</v>
      </c>
      <c r="B4" s="10">
        <v>399.5</v>
      </c>
      <c r="C4" s="10">
        <v>0</v>
      </c>
      <c r="D4" s="10">
        <v>0</v>
      </c>
    </row>
    <row r="5" spans="1:4" x14ac:dyDescent="0.25">
      <c r="A5" s="5" t="s">
        <v>12</v>
      </c>
      <c r="B5" s="10">
        <v>419.5</v>
      </c>
      <c r="C5" s="10">
        <v>11</v>
      </c>
      <c r="D5" s="10">
        <v>11</v>
      </c>
    </row>
    <row r="6" spans="1:4" x14ac:dyDescent="0.25">
      <c r="A6" s="53" t="s">
        <v>13</v>
      </c>
      <c r="B6" s="14">
        <v>439.5</v>
      </c>
      <c r="C6" s="14">
        <v>23</v>
      </c>
      <c r="D6" s="14">
        <f>C6+D5</f>
        <v>34</v>
      </c>
    </row>
    <row r="7" spans="1:4" x14ac:dyDescent="0.25">
      <c r="A7" s="53" t="s">
        <v>14</v>
      </c>
      <c r="B7" s="14">
        <v>459.5</v>
      </c>
      <c r="C7" s="14">
        <v>30</v>
      </c>
      <c r="D7" s="14">
        <f t="shared" ref="D7:D9" si="0">C7+D6</f>
        <v>64</v>
      </c>
    </row>
    <row r="8" spans="1:4" x14ac:dyDescent="0.25">
      <c r="A8" s="5" t="s">
        <v>15</v>
      </c>
      <c r="B8" s="10">
        <v>479.5</v>
      </c>
      <c r="C8" s="10">
        <v>21</v>
      </c>
      <c r="D8" s="10">
        <f t="shared" si="0"/>
        <v>85</v>
      </c>
    </row>
    <row r="9" spans="1:4" x14ac:dyDescent="0.25">
      <c r="A9" s="5" t="s">
        <v>16</v>
      </c>
      <c r="B9" s="10">
        <v>499.5</v>
      </c>
      <c r="C9" s="10">
        <v>13</v>
      </c>
      <c r="D9" s="10">
        <f t="shared" si="0"/>
        <v>98</v>
      </c>
    </row>
    <row r="11" spans="1:4" x14ac:dyDescent="0.25">
      <c r="B11" s="20"/>
      <c r="C11" s="55">
        <f>(98+1)/2</f>
        <v>49.5</v>
      </c>
      <c r="D11" s="3" t="s">
        <v>265</v>
      </c>
    </row>
    <row r="12" spans="1:4" x14ac:dyDescent="0.25">
      <c r="A12" s="12" t="s">
        <v>19</v>
      </c>
      <c r="B12" s="18"/>
    </row>
    <row r="13" spans="1:4" x14ac:dyDescent="0.25">
      <c r="A13" s="4" t="s">
        <v>20</v>
      </c>
      <c r="B13" s="18">
        <f>B5</f>
        <v>419.5</v>
      </c>
    </row>
    <row r="14" spans="1:4" x14ac:dyDescent="0.25">
      <c r="A14" s="4" t="s">
        <v>269</v>
      </c>
      <c r="B14" s="1">
        <v>20</v>
      </c>
    </row>
    <row r="15" spans="1:4" x14ac:dyDescent="0.25">
      <c r="A15" s="4" t="s">
        <v>25</v>
      </c>
      <c r="B15" s="18">
        <f>D5</f>
        <v>11</v>
      </c>
    </row>
    <row r="16" spans="1:4" x14ac:dyDescent="0.25">
      <c r="A16" s="4" t="s">
        <v>26</v>
      </c>
      <c r="B16" s="18">
        <f>C6</f>
        <v>23</v>
      </c>
    </row>
    <row r="17" spans="1:3" x14ac:dyDescent="0.25">
      <c r="A17" s="4" t="s">
        <v>69</v>
      </c>
      <c r="B17" s="1">
        <v>98</v>
      </c>
      <c r="C17" s="3"/>
    </row>
    <row r="18" spans="1:3" x14ac:dyDescent="0.25">
      <c r="C18" s="3"/>
    </row>
    <row r="19" spans="1:3" x14ac:dyDescent="0.25">
      <c r="A19" s="4" t="s">
        <v>5</v>
      </c>
      <c r="B19" s="54">
        <f>B13+B14*((B17-1)/2-B15)/B16</f>
        <v>452.10869565217394</v>
      </c>
    </row>
  </sheetData>
  <printOptions headings="1"/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K19"/>
  <sheetViews>
    <sheetView workbookViewId="0">
      <selection activeCell="O26" sqref="O26"/>
    </sheetView>
  </sheetViews>
  <sheetFormatPr defaultColWidth="9.140625" defaultRowHeight="15" x14ac:dyDescent="0.25"/>
  <cols>
    <col min="1" max="1" width="15.7109375" style="1" customWidth="1"/>
    <col min="2" max="2" width="12.5703125" style="1" customWidth="1"/>
    <col min="3" max="3" width="12.42578125" style="1" customWidth="1"/>
    <col min="4" max="4" width="13.28515625" style="1" customWidth="1"/>
    <col min="5" max="5" width="15.42578125" style="1" customWidth="1"/>
    <col min="6" max="6" width="12.7109375" style="1" customWidth="1"/>
    <col min="7" max="7" width="23.85546875" style="1" customWidth="1"/>
    <col min="8" max="8" width="4.5703125" style="1" customWidth="1"/>
    <col min="9" max="9" width="27.140625" style="1" customWidth="1"/>
    <col min="10" max="10" width="9.7109375" style="1" customWidth="1"/>
    <col min="11" max="11" width="23.85546875" style="1" customWidth="1"/>
    <col min="12" max="16384" width="9.140625" style="1"/>
  </cols>
  <sheetData>
    <row r="1" spans="1:11" x14ac:dyDescent="0.25">
      <c r="A1" s="1" t="s">
        <v>290</v>
      </c>
      <c r="H1" s="12"/>
    </row>
    <row r="2" spans="1:11" x14ac:dyDescent="0.25">
      <c r="H2" s="12"/>
    </row>
    <row r="3" spans="1:11" x14ac:dyDescent="0.25">
      <c r="A3" s="10" t="s">
        <v>7</v>
      </c>
      <c r="B3" s="10" t="s">
        <v>8</v>
      </c>
      <c r="C3" s="10" t="s">
        <v>9</v>
      </c>
      <c r="D3" s="10" t="s">
        <v>59</v>
      </c>
      <c r="E3" s="10" t="s">
        <v>37</v>
      </c>
      <c r="F3" s="10" t="s">
        <v>11</v>
      </c>
      <c r="G3" s="10" t="s">
        <v>58</v>
      </c>
      <c r="H3" s="12"/>
      <c r="I3" s="1" t="s">
        <v>282</v>
      </c>
      <c r="J3" s="4"/>
    </row>
    <row r="4" spans="1:11" x14ac:dyDescent="0.25">
      <c r="A4" s="5" t="s">
        <v>12</v>
      </c>
      <c r="B4" s="5">
        <v>399.5</v>
      </c>
      <c r="C4" s="5">
        <v>419.5</v>
      </c>
      <c r="D4" s="15">
        <f t="shared" ref="D4:D8" si="0">(B4+C4)/2</f>
        <v>409.5</v>
      </c>
      <c r="E4" s="5">
        <v>11</v>
      </c>
      <c r="F4" s="16">
        <f>E4*D4</f>
        <v>4504.5</v>
      </c>
      <c r="G4" s="17">
        <f>E4</f>
        <v>11</v>
      </c>
      <c r="H4" s="12"/>
      <c r="I4" s="63" t="s">
        <v>22</v>
      </c>
      <c r="J4" s="66">
        <f>SUM(E4:E8)</f>
        <v>98</v>
      </c>
      <c r="K4" s="21" t="s">
        <v>233</v>
      </c>
    </row>
    <row r="5" spans="1:11" x14ac:dyDescent="0.25">
      <c r="A5" s="53" t="s">
        <v>13</v>
      </c>
      <c r="B5" s="53">
        <v>419.5</v>
      </c>
      <c r="C5" s="53">
        <v>439.5</v>
      </c>
      <c r="D5" s="57">
        <f t="shared" si="0"/>
        <v>429.5</v>
      </c>
      <c r="E5" s="53">
        <v>23</v>
      </c>
      <c r="F5" s="58">
        <f t="shared" ref="F5:F8" si="1">E5*D5</f>
        <v>9878.5</v>
      </c>
      <c r="G5" s="59">
        <f>G4+E5</f>
        <v>34</v>
      </c>
      <c r="H5" s="12"/>
      <c r="I5" s="63" t="s">
        <v>271</v>
      </c>
      <c r="J5" s="66">
        <f>(J4+1)/4</f>
        <v>24.75</v>
      </c>
      <c r="K5" s="21" t="s">
        <v>277</v>
      </c>
    </row>
    <row r="6" spans="1:11" x14ac:dyDescent="0.25">
      <c r="A6" s="5" t="s">
        <v>14</v>
      </c>
      <c r="B6" s="5">
        <v>439.5</v>
      </c>
      <c r="C6" s="5">
        <v>459.5</v>
      </c>
      <c r="D6" s="15">
        <f t="shared" si="0"/>
        <v>449.5</v>
      </c>
      <c r="E6" s="5">
        <v>30</v>
      </c>
      <c r="F6" s="16">
        <f t="shared" si="1"/>
        <v>13485</v>
      </c>
      <c r="G6" s="17">
        <f>G5+E6</f>
        <v>64</v>
      </c>
      <c r="H6" s="12"/>
      <c r="I6" s="4" t="s">
        <v>278</v>
      </c>
      <c r="K6" s="4"/>
    </row>
    <row r="7" spans="1:11" x14ac:dyDescent="0.25">
      <c r="A7" s="5" t="s">
        <v>15</v>
      </c>
      <c r="B7" s="5">
        <v>459.5</v>
      </c>
      <c r="C7" s="5">
        <v>479.5</v>
      </c>
      <c r="D7" s="15">
        <f t="shared" si="0"/>
        <v>469.5</v>
      </c>
      <c r="E7" s="5">
        <v>21</v>
      </c>
      <c r="F7" s="16">
        <f t="shared" si="1"/>
        <v>9859.5</v>
      </c>
      <c r="G7" s="17">
        <f>G6+E7</f>
        <v>85</v>
      </c>
      <c r="H7" s="12"/>
      <c r="I7" s="63" t="s">
        <v>20</v>
      </c>
      <c r="J7" s="65">
        <f>B5</f>
        <v>419.5</v>
      </c>
      <c r="K7" s="6" t="s">
        <v>279</v>
      </c>
    </row>
    <row r="8" spans="1:11" x14ac:dyDescent="0.25">
      <c r="A8" s="5" t="s">
        <v>16</v>
      </c>
      <c r="B8" s="5">
        <v>479.5</v>
      </c>
      <c r="C8" s="5">
        <v>499.5</v>
      </c>
      <c r="D8" s="15">
        <f t="shared" si="0"/>
        <v>489.5</v>
      </c>
      <c r="E8" s="5">
        <v>13</v>
      </c>
      <c r="F8" s="16">
        <f t="shared" si="1"/>
        <v>6363.5</v>
      </c>
      <c r="G8" s="17">
        <f>G7+E8</f>
        <v>98</v>
      </c>
      <c r="H8" s="12"/>
      <c r="I8" s="63" t="s">
        <v>24</v>
      </c>
      <c r="J8" s="65">
        <f>C5-B5</f>
        <v>20</v>
      </c>
      <c r="K8" s="6" t="s">
        <v>280</v>
      </c>
    </row>
    <row r="9" spans="1:11" x14ac:dyDescent="0.25">
      <c r="H9" s="12"/>
      <c r="I9" s="63" t="s">
        <v>25</v>
      </c>
      <c r="J9" s="65">
        <f>G4</f>
        <v>11</v>
      </c>
      <c r="K9" s="6" t="s">
        <v>281</v>
      </c>
    </row>
    <row r="10" spans="1:11" x14ac:dyDescent="0.25">
      <c r="B10" s="20"/>
      <c r="C10" s="20"/>
      <c r="D10" s="20"/>
      <c r="I10" s="63" t="s">
        <v>26</v>
      </c>
      <c r="J10" s="65">
        <f>E5</f>
        <v>23</v>
      </c>
      <c r="K10" s="6" t="s">
        <v>55</v>
      </c>
    </row>
    <row r="11" spans="1:11" x14ac:dyDescent="0.25">
      <c r="G11" s="12"/>
      <c r="I11" s="63" t="s">
        <v>272</v>
      </c>
      <c r="J11" s="65">
        <f>J7+J8*(J5-J9)/J10</f>
        <v>431.45652173913044</v>
      </c>
      <c r="K11" s="6" t="s">
        <v>276</v>
      </c>
    </row>
    <row r="12" spans="1:11" x14ac:dyDescent="0.25">
      <c r="D12" s="22"/>
      <c r="E12" s="4"/>
      <c r="F12" s="18"/>
      <c r="G12" s="19"/>
    </row>
    <row r="13" spans="1:11" x14ac:dyDescent="0.25">
      <c r="D13" s="22"/>
      <c r="E13" s="4"/>
      <c r="F13" s="18"/>
      <c r="G13" s="19"/>
    </row>
    <row r="14" spans="1:11" x14ac:dyDescent="0.25">
      <c r="D14" s="4"/>
      <c r="E14" s="12"/>
      <c r="F14" s="20"/>
      <c r="G14" s="12"/>
    </row>
    <row r="15" spans="1:11" x14ac:dyDescent="0.25">
      <c r="E15" s="4"/>
      <c r="F15" s="18"/>
      <c r="G15" s="19"/>
    </row>
    <row r="16" spans="1:11" x14ac:dyDescent="0.25">
      <c r="E16" s="4"/>
      <c r="F16" s="18"/>
      <c r="G16" s="19"/>
    </row>
    <row r="17" spans="5:7" x14ac:dyDescent="0.25">
      <c r="E17" s="4"/>
      <c r="F17" s="18"/>
      <c r="G17" s="19"/>
    </row>
    <row r="18" spans="5:7" x14ac:dyDescent="0.25">
      <c r="E18" s="4"/>
      <c r="F18" s="18"/>
      <c r="G18" s="19"/>
    </row>
    <row r="19" spans="5:7" x14ac:dyDescent="0.25">
      <c r="E19" s="4"/>
      <c r="F19" s="18"/>
      <c r="G19" s="1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1:F11"/>
  <sheetViews>
    <sheetView tabSelected="1" workbookViewId="0">
      <selection activeCell="K22" sqref="K22"/>
    </sheetView>
  </sheetViews>
  <sheetFormatPr defaultColWidth="9.140625" defaultRowHeight="15" x14ac:dyDescent="0.25"/>
  <cols>
    <col min="1" max="1" width="9.140625" style="1"/>
    <col min="2" max="2" width="14.7109375" style="1" customWidth="1"/>
    <col min="3" max="3" width="17" style="1" customWidth="1"/>
    <col min="4" max="4" width="19.7109375" style="1" customWidth="1"/>
    <col min="5" max="5" width="12.140625" style="1" customWidth="1"/>
    <col min="6" max="6" width="32" style="1" customWidth="1"/>
    <col min="7" max="16384" width="9.140625" style="1"/>
  </cols>
  <sheetData>
    <row r="1" spans="1:6" x14ac:dyDescent="0.25">
      <c r="A1" s="1" t="s">
        <v>299</v>
      </c>
    </row>
    <row r="4" spans="1:6" x14ac:dyDescent="0.25">
      <c r="B4" s="23"/>
    </row>
    <row r="5" spans="1:6" ht="24" customHeight="1" x14ac:dyDescent="0.25">
      <c r="B5" s="24"/>
      <c r="C5" s="69" t="s">
        <v>27</v>
      </c>
      <c r="D5" s="69" t="s">
        <v>28</v>
      </c>
      <c r="E5" s="69" t="s">
        <v>29</v>
      </c>
    </row>
    <row r="6" spans="1:6" x14ac:dyDescent="0.25">
      <c r="B6" s="70" t="s">
        <v>30</v>
      </c>
      <c r="C6" s="25">
        <v>0.2</v>
      </c>
      <c r="D6" s="25">
        <v>74</v>
      </c>
      <c r="E6" s="26">
        <f>C6*D6</f>
        <v>14.8</v>
      </c>
      <c r="F6" s="12" t="s">
        <v>41</v>
      </c>
    </row>
    <row r="7" spans="1:6" x14ac:dyDescent="0.25">
      <c r="B7" s="70" t="s">
        <v>31</v>
      </c>
      <c r="C7" s="25">
        <v>0.3</v>
      </c>
      <c r="D7" s="25">
        <v>66</v>
      </c>
      <c r="E7" s="26">
        <f>C7*D7</f>
        <v>19.8</v>
      </c>
      <c r="F7" s="12" t="s">
        <v>42</v>
      </c>
    </row>
    <row r="8" spans="1:6" x14ac:dyDescent="0.25">
      <c r="B8" s="70" t="s">
        <v>32</v>
      </c>
      <c r="C8" s="25">
        <v>0.5</v>
      </c>
      <c r="D8" s="25">
        <v>88</v>
      </c>
      <c r="E8" s="26">
        <f>C8*D8</f>
        <v>44</v>
      </c>
      <c r="F8" s="12" t="s">
        <v>43</v>
      </c>
    </row>
    <row r="9" spans="1:6" ht="13.5" customHeight="1" x14ac:dyDescent="0.25">
      <c r="B9" s="71" t="s">
        <v>60</v>
      </c>
      <c r="C9" s="69">
        <f>SUM(C6:C8)</f>
        <v>1</v>
      </c>
      <c r="D9" s="69"/>
      <c r="E9" s="72">
        <f>SUM(E6:E8)</f>
        <v>78.599999999999994</v>
      </c>
      <c r="F9" s="12" t="s">
        <v>44</v>
      </c>
    </row>
    <row r="11" spans="1:6" x14ac:dyDescent="0.25">
      <c r="D11" s="4" t="s">
        <v>45</v>
      </c>
      <c r="E11" s="27">
        <f>SUMPRODUCT(C6:C8,D6:D8)</f>
        <v>78.599999999999994</v>
      </c>
      <c r="F11" s="3" t="s">
        <v>46</v>
      </c>
    </row>
  </sheetData>
  <phoneticPr fontId="3" type="noConversion"/>
  <printOptions headings="1" gridLines="1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L40"/>
  <sheetViews>
    <sheetView workbookViewId="0">
      <selection activeCell="A2" sqref="A2"/>
    </sheetView>
  </sheetViews>
  <sheetFormatPr defaultColWidth="9.140625" defaultRowHeight="15" x14ac:dyDescent="0.25"/>
  <cols>
    <col min="1" max="3" width="9.140625" style="1"/>
    <col min="4" max="4" width="11.42578125" style="1" customWidth="1"/>
    <col min="5" max="5" width="9.85546875" style="1" customWidth="1"/>
    <col min="6" max="6" width="11" style="1" customWidth="1"/>
    <col min="7" max="11" width="9.140625" style="1"/>
    <col min="12" max="12" width="16.7109375" style="1" customWidth="1"/>
    <col min="13" max="16384" width="9.140625" style="1"/>
  </cols>
  <sheetData>
    <row r="1" spans="1:12" x14ac:dyDescent="0.25">
      <c r="A1" s="1" t="s">
        <v>291</v>
      </c>
    </row>
    <row r="4" spans="1:12" x14ac:dyDescent="0.25">
      <c r="B4" s="10">
        <v>22</v>
      </c>
      <c r="C4" s="10">
        <v>16</v>
      </c>
      <c r="D4" s="10">
        <v>26</v>
      </c>
      <c r="E4" s="10">
        <v>33</v>
      </c>
      <c r="F4" s="10">
        <v>33</v>
      </c>
      <c r="G4" s="10">
        <v>37</v>
      </c>
      <c r="H4" s="10">
        <v>9</v>
      </c>
      <c r="I4" s="10">
        <v>23</v>
      </c>
      <c r="J4" s="10">
        <v>32</v>
      </c>
      <c r="K4" s="10">
        <v>17</v>
      </c>
    </row>
    <row r="5" spans="1:12" x14ac:dyDescent="0.25">
      <c r="B5" s="10">
        <v>20</v>
      </c>
      <c r="C5" s="10">
        <v>13</v>
      </c>
      <c r="D5" s="10">
        <v>12</v>
      </c>
      <c r="E5" s="10">
        <v>18</v>
      </c>
      <c r="F5" s="10">
        <v>19</v>
      </c>
      <c r="G5" s="10">
        <v>10</v>
      </c>
      <c r="H5" s="10">
        <v>21</v>
      </c>
      <c r="I5" s="10">
        <v>22</v>
      </c>
      <c r="J5" s="10">
        <v>25</v>
      </c>
      <c r="K5" s="10">
        <v>22</v>
      </c>
    </row>
    <row r="6" spans="1:12" x14ac:dyDescent="0.25">
      <c r="B6" s="10">
        <v>22</v>
      </c>
      <c r="C6" s="10">
        <v>22</v>
      </c>
      <c r="D6" s="10">
        <v>34</v>
      </c>
      <c r="E6" s="10">
        <v>24</v>
      </c>
      <c r="F6" s="10">
        <v>23</v>
      </c>
      <c r="G6" s="10">
        <v>21</v>
      </c>
      <c r="H6" s="10">
        <v>38</v>
      </c>
      <c r="I6" s="10">
        <v>31</v>
      </c>
      <c r="J6" s="10">
        <v>41</v>
      </c>
      <c r="K6" s="10">
        <v>20</v>
      </c>
    </row>
    <row r="9" spans="1:12" ht="15.75" thickBot="1" x14ac:dyDescent="0.3"/>
    <row r="10" spans="1:12" x14ac:dyDescent="0.25">
      <c r="D10" s="9" t="s">
        <v>87</v>
      </c>
      <c r="F10" s="29" t="s">
        <v>86</v>
      </c>
      <c r="G10" s="29" t="s">
        <v>1</v>
      </c>
      <c r="J10" s="4" t="s">
        <v>4</v>
      </c>
      <c r="K10" s="1">
        <f>AVERAGE(B4:K6)</f>
        <v>23.533333333333335</v>
      </c>
      <c r="L10" s="3" t="s">
        <v>85</v>
      </c>
    </row>
    <row r="11" spans="1:12" x14ac:dyDescent="0.25">
      <c r="D11" s="9">
        <v>8.5</v>
      </c>
      <c r="F11" s="1">
        <v>8.5</v>
      </c>
      <c r="G11" s="1">
        <v>0</v>
      </c>
      <c r="J11" s="4" t="s">
        <v>5</v>
      </c>
      <c r="K11" s="30">
        <f>MEDIAN(B4:K6)</f>
        <v>22</v>
      </c>
      <c r="L11" s="3" t="s">
        <v>84</v>
      </c>
    </row>
    <row r="12" spans="1:12" x14ac:dyDescent="0.25">
      <c r="D12" s="9">
        <v>13.5</v>
      </c>
      <c r="F12" s="1">
        <v>13.5</v>
      </c>
      <c r="G12" s="1">
        <v>4</v>
      </c>
      <c r="J12" s="4"/>
      <c r="L12" s="3"/>
    </row>
    <row r="13" spans="1:12" x14ac:dyDescent="0.25">
      <c r="D13" s="9">
        <v>18.5</v>
      </c>
      <c r="F13" s="1">
        <v>18.5</v>
      </c>
      <c r="G13" s="1">
        <v>3</v>
      </c>
    </row>
    <row r="14" spans="1:12" x14ac:dyDescent="0.25">
      <c r="D14" s="9">
        <v>23.5</v>
      </c>
      <c r="F14" s="1">
        <v>23.5</v>
      </c>
      <c r="G14" s="1">
        <v>12</v>
      </c>
    </row>
    <row r="15" spans="1:12" x14ac:dyDescent="0.25">
      <c r="D15" s="9">
        <v>28.5</v>
      </c>
      <c r="F15" s="1">
        <v>28.5</v>
      </c>
      <c r="G15" s="1">
        <v>3</v>
      </c>
    </row>
    <row r="16" spans="1:12" x14ac:dyDescent="0.25">
      <c r="D16" s="9">
        <v>33.5</v>
      </c>
      <c r="F16" s="1">
        <v>33.5</v>
      </c>
      <c r="G16" s="1">
        <v>4</v>
      </c>
    </row>
    <row r="17" spans="4:7" x14ac:dyDescent="0.25">
      <c r="D17" s="9">
        <v>38.5</v>
      </c>
      <c r="F17" s="1">
        <v>38.5</v>
      </c>
      <c r="G17" s="1">
        <v>3</v>
      </c>
    </row>
    <row r="18" spans="4:7" x14ac:dyDescent="0.25">
      <c r="D18" s="9">
        <v>43.5</v>
      </c>
      <c r="F18" s="1">
        <v>43.5</v>
      </c>
      <c r="G18" s="1">
        <v>1</v>
      </c>
    </row>
    <row r="19" spans="4:7" ht="15.75" thickBot="1" x14ac:dyDescent="0.3">
      <c r="F19" s="28" t="s">
        <v>83</v>
      </c>
      <c r="G19" s="28">
        <v>0</v>
      </c>
    </row>
    <row r="23" spans="4:7" x14ac:dyDescent="0.25">
      <c r="D23" s="9" t="s">
        <v>82</v>
      </c>
      <c r="E23" s="9" t="s">
        <v>1</v>
      </c>
    </row>
    <row r="24" spans="4:7" s="33" customFormat="1" x14ac:dyDescent="0.25">
      <c r="D24" s="31" t="s">
        <v>81</v>
      </c>
      <c r="E24" s="32">
        <f t="shared" ref="E24:E30" si="0">G12</f>
        <v>4</v>
      </c>
    </row>
    <row r="25" spans="4:7" s="33" customFormat="1" x14ac:dyDescent="0.25">
      <c r="D25" s="31" t="s">
        <v>80</v>
      </c>
      <c r="E25" s="32">
        <f t="shared" si="0"/>
        <v>3</v>
      </c>
    </row>
    <row r="26" spans="4:7" s="33" customFormat="1" x14ac:dyDescent="0.25">
      <c r="D26" s="31" t="s">
        <v>79</v>
      </c>
      <c r="E26" s="32">
        <f t="shared" si="0"/>
        <v>12</v>
      </c>
    </row>
    <row r="27" spans="4:7" s="33" customFormat="1" x14ac:dyDescent="0.25">
      <c r="D27" s="31" t="s">
        <v>78</v>
      </c>
      <c r="E27" s="32">
        <f t="shared" si="0"/>
        <v>3</v>
      </c>
    </row>
    <row r="28" spans="4:7" s="33" customFormat="1" x14ac:dyDescent="0.25">
      <c r="D28" s="31" t="s">
        <v>77</v>
      </c>
      <c r="E28" s="32">
        <f t="shared" si="0"/>
        <v>4</v>
      </c>
    </row>
    <row r="29" spans="4:7" s="33" customFormat="1" x14ac:dyDescent="0.25">
      <c r="D29" s="31" t="s">
        <v>76</v>
      </c>
      <c r="E29" s="32">
        <f t="shared" si="0"/>
        <v>3</v>
      </c>
    </row>
    <row r="30" spans="4:7" s="33" customFormat="1" x14ac:dyDescent="0.25">
      <c r="D30" s="31" t="s">
        <v>75</v>
      </c>
      <c r="E30" s="32">
        <f t="shared" si="0"/>
        <v>1</v>
      </c>
    </row>
    <row r="31" spans="4:7" s="33" customFormat="1" x14ac:dyDescent="0.25"/>
    <row r="32" spans="4:7" s="33" customFormat="1" x14ac:dyDescent="0.25"/>
    <row r="33" s="33" customFormat="1" x14ac:dyDescent="0.25"/>
    <row r="34" s="33" customFormat="1" x14ac:dyDescent="0.25"/>
    <row r="35" s="33" customFormat="1" x14ac:dyDescent="0.25"/>
    <row r="36" s="33" customFormat="1" x14ac:dyDescent="0.25"/>
    <row r="37" s="33" customFormat="1" x14ac:dyDescent="0.25"/>
    <row r="38" s="33" customFormat="1" x14ac:dyDescent="0.25"/>
    <row r="39" s="33" customFormat="1" x14ac:dyDescent="0.25"/>
    <row r="40" s="33" customFormat="1" x14ac:dyDescent="0.25"/>
  </sheetData>
  <printOptions headings="1" gridLines="1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Example 3 mean</vt:lpstr>
      <vt:lpstr>Example 4 mean, sd</vt:lpstr>
      <vt:lpstr>Example 5 mode Fig 5</vt:lpstr>
      <vt:lpstr>Example 5 mode</vt:lpstr>
      <vt:lpstr>Example 6 median</vt:lpstr>
      <vt:lpstr>Example 6 Fig 8</vt:lpstr>
      <vt:lpstr>Example 7</vt:lpstr>
      <vt:lpstr>Example 8</vt:lpstr>
      <vt:lpstr>X1</vt:lpstr>
      <vt:lpstr>X2</vt:lpstr>
      <vt:lpstr>X3</vt:lpstr>
      <vt:lpstr>X4</vt:lpstr>
      <vt:lpstr>X5</vt:lpstr>
      <vt:lpstr>X6</vt:lpstr>
      <vt:lpstr>X7</vt:lpstr>
      <vt:lpstr>X8</vt:lpstr>
      <vt:lpstr>X9</vt:lpstr>
      <vt:lpstr>X10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MEASURES OF CENTRAL TENDENCY</dc:title>
  <dc:creator>GLYN DAVIS</dc:creator>
  <cp:lastModifiedBy>Branko Pecar</cp:lastModifiedBy>
  <cp:lastPrinted>2019-03-21T12:34:46Z</cp:lastPrinted>
  <dcterms:created xsi:type="dcterms:W3CDTF">2007-08-12T08:18:56Z</dcterms:created>
  <dcterms:modified xsi:type="dcterms:W3CDTF">2020-09-12T08:22:58Z</dcterms:modified>
</cp:coreProperties>
</file>